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hidePivotFieldList="1" defaultThemeVersion="124226"/>
  <bookViews>
    <workbookView xWindow="90" yWindow="0" windowWidth="15270" windowHeight="8145" tabRatio="219" firstSheet="4" activeTab="4"/>
  </bookViews>
  <sheets>
    <sheet name="Data Sheet SEECS and UG SMME" sheetId="14" state="hidden" r:id="rId1"/>
    <sheet name="Final Sheet " sheetId="10" state="hidden" r:id="rId2"/>
    <sheet name="Annex SMME&amp;SEECS Dec 17" sheetId="16" state="hidden" r:id="rId3"/>
    <sheet name="Annex SMME PG Dec 17 (2)" sheetId="17" state="hidden" r:id="rId4"/>
    <sheet name="BIO DATA SHEET" sheetId="29" r:id="rId5"/>
  </sheets>
  <externalReferences>
    <externalReference r:id="rId6"/>
  </externalReferences>
  <definedNames>
    <definedName name="_xlnm._FilterDatabase" localSheetId="2" hidden="1">'Annex SMME&amp;SEECS Dec 17'!$A$1:$H$72</definedName>
    <definedName name="_xlnm._FilterDatabase" localSheetId="4" hidden="1">'BIO DATA SHEET'!$A$4:$AC$4</definedName>
    <definedName name="_xlnm._FilterDatabase" localSheetId="0" hidden="1">'Data Sheet SEECS and UG SMME'!$B$2:$CP$178</definedName>
    <definedName name="_xlnm._FilterDatabase" localSheetId="1" hidden="1">'Final Sheet '!$B$5:$GZ$6</definedName>
    <definedName name="abcdfs">[1]Sheet2!$A$3:$I$22</definedName>
    <definedName name="mcs" localSheetId="4">#REF!</definedName>
    <definedName name="mcs">#REF!</definedName>
    <definedName name="mcs\" localSheetId="4">#REF!</definedName>
    <definedName name="mcs\">#REF!</definedName>
    <definedName name="_xlnm.Print_Area" localSheetId="3">'Annex SMME PG Dec 17 (2)'!$A$1:$H$59</definedName>
    <definedName name="_xlnm.Print_Area" localSheetId="2">'Annex SMME&amp;SEECS Dec 17'!$A$1:$H$72</definedName>
    <definedName name="_xlnm.Print_Area" localSheetId="4">'BIO DATA SHEET'!$A$1:$AD$18</definedName>
    <definedName name="_xlnm.Print_Area" localSheetId="0">'Data Sheet SEECS and UG SMME'!$A$1:$CP$209</definedName>
    <definedName name="_xlnm.Print_Area" localSheetId="1">'Final Sheet '!$A$1:$CO$730</definedName>
    <definedName name="_xlnm.Print_Titles" localSheetId="3">'Annex SMME PG Dec 17 (2)'!$2:$2</definedName>
    <definedName name="_xlnm.Print_Titles" localSheetId="2">'Annex SMME&amp;SEECS Dec 17'!$2:$2</definedName>
    <definedName name="_xlnm.Print_Titles" localSheetId="4">'BIO DATA SHEET'!$2:$4</definedName>
    <definedName name="_xlnm.Print_Titles" localSheetId="0">'Data Sheet SEECS and UG SMME'!$B:$F,'Data Sheet SEECS and UG SMME'!$2:$2</definedName>
    <definedName name="scee3" localSheetId="4">#REF!</definedName>
    <definedName name="scee3">#REF!</definedName>
    <definedName name="scme" localSheetId="4">#REF!</definedName>
    <definedName name="scme">#REF!</definedName>
    <definedName name="scme2" localSheetId="4">#REF!</definedName>
    <definedName name="scme2">#REF!</definedName>
    <definedName name="seecs" localSheetId="4">#REF!</definedName>
    <definedName name="seecs">#REF!</definedName>
    <definedName name="seecs1" localSheetId="4">#REF!</definedName>
    <definedName name="seecs1">#REF!</definedName>
    <definedName name="smme" localSheetId="4">#REF!</definedName>
    <definedName name="smme">#REF!</definedName>
  </definedNames>
  <calcPr calcId="124519"/>
</workbook>
</file>

<file path=xl/calcChain.xml><?xml version="1.0" encoding="utf-8"?>
<calcChain xmlns="http://schemas.openxmlformats.org/spreadsheetml/2006/main">
  <c r="AE4" i="10"/>
  <c r="AF4" s="1"/>
  <c r="BF4"/>
  <c r="Y6"/>
  <c r="AA6"/>
  <c r="AG6"/>
  <c r="AH6" s="1"/>
  <c r="AI6" s="1"/>
  <c r="AJ6"/>
  <c r="AL6"/>
  <c r="AO6" s="1"/>
  <c r="AZ6" s="1"/>
  <c r="AQ6"/>
  <c r="AR6" s="1"/>
  <c r="AV6"/>
  <c r="AW6" s="1"/>
  <c r="BG6"/>
  <c r="BI6"/>
  <c r="BO6"/>
  <c r="BT6"/>
  <c r="CF6"/>
  <c r="CG6" s="1"/>
  <c r="BV6" s="1"/>
  <c r="Y7"/>
  <c r="AA7"/>
  <c r="AG7"/>
  <c r="AH7" s="1"/>
  <c r="AI7" s="1"/>
  <c r="AJ7"/>
  <c r="AO7"/>
  <c r="AQ7"/>
  <c r="AR7" s="1"/>
  <c r="BA7"/>
  <c r="BB7"/>
  <c r="BG7"/>
  <c r="BI7"/>
  <c r="BO7"/>
  <c r="BT7"/>
  <c r="BV7"/>
  <c r="Y8"/>
  <c r="AA8"/>
  <c r="AG8"/>
  <c r="AH8"/>
  <c r="AI8" s="1"/>
  <c r="AJ8"/>
  <c r="AO8"/>
  <c r="AQ8"/>
  <c r="AR8" s="1"/>
  <c r="AV8"/>
  <c r="AW8" s="1"/>
  <c r="BA8"/>
  <c r="BB8"/>
  <c r="BG8"/>
  <c r="BI8"/>
  <c r="BO8"/>
  <c r="BT8"/>
  <c r="BV8"/>
  <c r="Y9"/>
  <c r="AA9"/>
  <c r="AG9"/>
  <c r="AH9" s="1"/>
  <c r="AI9" s="1"/>
  <c r="AO9"/>
  <c r="AQ9"/>
  <c r="AR9" s="1"/>
  <c r="BA9"/>
  <c r="BB9"/>
  <c r="BG9"/>
  <c r="BI9"/>
  <c r="BO9"/>
  <c r="BT9"/>
  <c r="BV9"/>
  <c r="Y10"/>
  <c r="AA10"/>
  <c r="AG10"/>
  <c r="AH10"/>
  <c r="AI10" s="1"/>
  <c r="AJ10"/>
  <c r="AO10"/>
  <c r="AQ10"/>
  <c r="AR10" s="1"/>
  <c r="AV10"/>
  <c r="AW10" s="1"/>
  <c r="BA10"/>
  <c r="BB10"/>
  <c r="BG10"/>
  <c r="BI10"/>
  <c r="BO10"/>
  <c r="BT10"/>
  <c r="BV10"/>
  <c r="Y11"/>
  <c r="AA11"/>
  <c r="AG11"/>
  <c r="AH11" s="1"/>
  <c r="AI11" s="1"/>
  <c r="AO11"/>
  <c r="AQ11"/>
  <c r="AR11" s="1"/>
  <c r="BA11"/>
  <c r="BB11"/>
  <c r="BG11"/>
  <c r="BI11"/>
  <c r="BO11"/>
  <c r="BT11"/>
  <c r="BV11"/>
  <c r="Y12"/>
  <c r="AA12"/>
  <c r="AG12"/>
  <c r="AH12"/>
  <c r="AI12" s="1"/>
  <c r="AJ12"/>
  <c r="AO12"/>
  <c r="AQ12"/>
  <c r="AR12" s="1"/>
  <c r="AV12"/>
  <c r="AW12" s="1"/>
  <c r="BA12"/>
  <c r="BB12"/>
  <c r="BG12"/>
  <c r="BI12"/>
  <c r="BO12"/>
  <c r="BT12"/>
  <c r="BV12"/>
  <c r="Y13"/>
  <c r="AA13"/>
  <c r="AG13"/>
  <c r="AH13" s="1"/>
  <c r="AI13" s="1"/>
  <c r="AO13"/>
  <c r="AQ13"/>
  <c r="AR13" s="1"/>
  <c r="BA13"/>
  <c r="BB13"/>
  <c r="BG13"/>
  <c r="BI13"/>
  <c r="BO13"/>
  <c r="BT13"/>
  <c r="BV13"/>
  <c r="Y14"/>
  <c r="AA14"/>
  <c r="AG14"/>
  <c r="AH14"/>
  <c r="AI14" s="1"/>
  <c r="AJ14"/>
  <c r="AO14"/>
  <c r="AQ14"/>
  <c r="AR14" s="1"/>
  <c r="AV14"/>
  <c r="AW14" s="1"/>
  <c r="BA14"/>
  <c r="BB14"/>
  <c r="BG14"/>
  <c r="BI14"/>
  <c r="BO14"/>
  <c r="BT14"/>
  <c r="BV14"/>
  <c r="Y15"/>
  <c r="AA15"/>
  <c r="AG15"/>
  <c r="AH15" s="1"/>
  <c r="AI15" s="1"/>
  <c r="AO15"/>
  <c r="AQ15"/>
  <c r="AR15" s="1"/>
  <c r="BA15"/>
  <c r="BB15"/>
  <c r="BG15"/>
  <c r="BI15"/>
  <c r="BO15"/>
  <c r="BT15"/>
  <c r="BV15"/>
  <c r="Y16"/>
  <c r="AA16"/>
  <c r="AG16"/>
  <c r="AH16"/>
  <c r="AI16" s="1"/>
  <c r="AJ16"/>
  <c r="AO16"/>
  <c r="AQ16"/>
  <c r="AR16" s="1"/>
  <c r="AV16"/>
  <c r="AW16" s="1"/>
  <c r="BA16"/>
  <c r="BB16"/>
  <c r="BG16"/>
  <c r="BI16"/>
  <c r="BO16"/>
  <c r="BT16"/>
  <c r="BV16"/>
  <c r="Y17"/>
  <c r="AA17"/>
  <c r="AG17"/>
  <c r="AH17" s="1"/>
  <c r="AI17" s="1"/>
  <c r="AO17"/>
  <c r="AQ17"/>
  <c r="AR17" s="1"/>
  <c r="BA17"/>
  <c r="BB17"/>
  <c r="BG17"/>
  <c r="BI17"/>
  <c r="BO17"/>
  <c r="BT17"/>
  <c r="BV17"/>
  <c r="Y18"/>
  <c r="AA18"/>
  <c r="AG18"/>
  <c r="AH18"/>
  <c r="AI18" s="1"/>
  <c r="AJ18"/>
  <c r="AO18"/>
  <c r="AQ18"/>
  <c r="AR18" s="1"/>
  <c r="AV18"/>
  <c r="AW18" s="1"/>
  <c r="BA18"/>
  <c r="BB18"/>
  <c r="BG18"/>
  <c r="BI18"/>
  <c r="BO18"/>
  <c r="BT18"/>
  <c r="BV18"/>
  <c r="Y19"/>
  <c r="AA19"/>
  <c r="AG19"/>
  <c r="AH19" s="1"/>
  <c r="AI19" s="1"/>
  <c r="AO19"/>
  <c r="AQ19"/>
  <c r="AR19" s="1"/>
  <c r="BA19"/>
  <c r="BB19"/>
  <c r="BG19"/>
  <c r="BI19"/>
  <c r="BO19"/>
  <c r="BT19"/>
  <c r="BV19"/>
  <c r="Y20"/>
  <c r="AA20"/>
  <c r="AG20"/>
  <c r="AH20"/>
  <c r="AI20" s="1"/>
  <c r="AJ20"/>
  <c r="AO20"/>
  <c r="AQ20"/>
  <c r="AR20" s="1"/>
  <c r="AV20"/>
  <c r="AW20" s="1"/>
  <c r="BA20"/>
  <c r="BB20"/>
  <c r="BG20"/>
  <c r="BI20"/>
  <c r="BO20"/>
  <c r="BT20"/>
  <c r="BV20"/>
  <c r="Y21"/>
  <c r="AA21"/>
  <c r="AG21"/>
  <c r="AH21" s="1"/>
  <c r="AI21" s="1"/>
  <c r="AO21"/>
  <c r="AQ21"/>
  <c r="AR21" s="1"/>
  <c r="BA21"/>
  <c r="BB21"/>
  <c r="BG21"/>
  <c r="BI21"/>
  <c r="BO21"/>
  <c r="BT21"/>
  <c r="BV21"/>
  <c r="Y22"/>
  <c r="AA22"/>
  <c r="AG22"/>
  <c r="AH22"/>
  <c r="AI22" s="1"/>
  <c r="AJ22"/>
  <c r="AO22"/>
  <c r="AQ22"/>
  <c r="AR22" s="1"/>
  <c r="AV22"/>
  <c r="AW22" s="1"/>
  <c r="BA22"/>
  <c r="BB22"/>
  <c r="BG22"/>
  <c r="BI22"/>
  <c r="BO22"/>
  <c r="BT22"/>
  <c r="BV22"/>
  <c r="Y23"/>
  <c r="AA23"/>
  <c r="AG23"/>
  <c r="AH23" s="1"/>
  <c r="AI23" s="1"/>
  <c r="AO23"/>
  <c r="AQ23"/>
  <c r="AR23" s="1"/>
  <c r="BA23"/>
  <c r="BB23"/>
  <c r="BG23"/>
  <c r="BI23"/>
  <c r="BO23"/>
  <c r="BT23"/>
  <c r="BV23"/>
  <c r="Y24"/>
  <c r="AA24"/>
  <c r="AG24"/>
  <c r="AH24"/>
  <c r="AI24" s="1"/>
  <c r="AJ24"/>
  <c r="AO24"/>
  <c r="AQ24"/>
  <c r="AR24" s="1"/>
  <c r="AV24"/>
  <c r="AW24" s="1"/>
  <c r="BA24"/>
  <c r="BB24"/>
  <c r="BG24"/>
  <c r="BI24"/>
  <c r="BO24"/>
  <c r="BT24"/>
  <c r="BV24"/>
  <c r="Y25"/>
  <c r="AA25"/>
  <c r="AG25"/>
  <c r="AH25" s="1"/>
  <c r="AI25" s="1"/>
  <c r="AO25"/>
  <c r="AQ25"/>
  <c r="AR25" s="1"/>
  <c r="BA25"/>
  <c r="BB25"/>
  <c r="BG25"/>
  <c r="BI25"/>
  <c r="BO25"/>
  <c r="BT25"/>
  <c r="BV25"/>
  <c r="Y26"/>
  <c r="AA26"/>
  <c r="AG26"/>
  <c r="AH26"/>
  <c r="AI26" s="1"/>
  <c r="AJ26"/>
  <c r="AO26"/>
  <c r="AQ26"/>
  <c r="AR26" s="1"/>
  <c r="AV26"/>
  <c r="AW26" s="1"/>
  <c r="BA26"/>
  <c r="BB26"/>
  <c r="BG26"/>
  <c r="BI26"/>
  <c r="BO26"/>
  <c r="BT26"/>
  <c r="BV26"/>
  <c r="Y27"/>
  <c r="AA27"/>
  <c r="AG27"/>
  <c r="AH27" s="1"/>
  <c r="AI27" s="1"/>
  <c r="AO27"/>
  <c r="AQ27"/>
  <c r="AR27" s="1"/>
  <c r="BA27"/>
  <c r="BB27"/>
  <c r="BG27"/>
  <c r="BI27"/>
  <c r="BO27"/>
  <c r="BT27"/>
  <c r="BV27"/>
  <c r="Y28"/>
  <c r="AA28"/>
  <c r="AG28"/>
  <c r="AH28"/>
  <c r="AI28" s="1"/>
  <c r="AJ28"/>
  <c r="AO28"/>
  <c r="AQ28"/>
  <c r="AR28" s="1"/>
  <c r="AV28"/>
  <c r="AW28" s="1"/>
  <c r="BA28"/>
  <c r="BB28"/>
  <c r="BG28"/>
  <c r="BI28"/>
  <c r="BO28"/>
  <c r="BT28"/>
  <c r="BV28"/>
  <c r="Y29"/>
  <c r="AA29"/>
  <c r="AG29"/>
  <c r="AH29" s="1"/>
  <c r="AI29" s="1"/>
  <c r="AO29"/>
  <c r="AQ29"/>
  <c r="AR29" s="1"/>
  <c r="BA29"/>
  <c r="BB29"/>
  <c r="BG29"/>
  <c r="BI29"/>
  <c r="BO29"/>
  <c r="BT29"/>
  <c r="BV29"/>
  <c r="Y30"/>
  <c r="AA30"/>
  <c r="AG30"/>
  <c r="AH30"/>
  <c r="AI30" s="1"/>
  <c r="AJ30"/>
  <c r="AO30"/>
  <c r="AQ30"/>
  <c r="AR30" s="1"/>
  <c r="AV30"/>
  <c r="AW30" s="1"/>
  <c r="BA30"/>
  <c r="BB30"/>
  <c r="BG30"/>
  <c r="BI30"/>
  <c r="BO30"/>
  <c r="BT30"/>
  <c r="BV30"/>
  <c r="Y31"/>
  <c r="AA31"/>
  <c r="AG31"/>
  <c r="AH31" s="1"/>
  <c r="AI31" s="1"/>
  <c r="AO31"/>
  <c r="AQ31"/>
  <c r="AR31" s="1"/>
  <c r="BA31"/>
  <c r="BB31"/>
  <c r="BG31"/>
  <c r="BI31"/>
  <c r="BO31"/>
  <c r="BT31"/>
  <c r="BV31"/>
  <c r="Y32"/>
  <c r="AA32"/>
  <c r="AG32"/>
  <c r="AH32"/>
  <c r="AI32" s="1"/>
  <c r="AJ32"/>
  <c r="AO32"/>
  <c r="AQ32"/>
  <c r="AR32" s="1"/>
  <c r="AV32"/>
  <c r="AW32" s="1"/>
  <c r="BA32"/>
  <c r="BB32"/>
  <c r="BG32"/>
  <c r="BI32"/>
  <c r="BO32"/>
  <c r="BT32"/>
  <c r="BV32"/>
  <c r="Y33"/>
  <c r="AA33"/>
  <c r="AG33"/>
  <c r="AH33" s="1"/>
  <c r="AI33" s="1"/>
  <c r="AO33"/>
  <c r="AQ33"/>
  <c r="AR33" s="1"/>
  <c r="BA33"/>
  <c r="BB33"/>
  <c r="BG33"/>
  <c r="BI33"/>
  <c r="BO33"/>
  <c r="BT33"/>
  <c r="BV33"/>
  <c r="Y34"/>
  <c r="AA34"/>
  <c r="AG34"/>
  <c r="AH34"/>
  <c r="AI34" s="1"/>
  <c r="AJ34"/>
  <c r="AO34"/>
  <c r="AQ34"/>
  <c r="AR34" s="1"/>
  <c r="AV34"/>
  <c r="AW34" s="1"/>
  <c r="BA34"/>
  <c r="BB34"/>
  <c r="BG34"/>
  <c r="BI34"/>
  <c r="BO34"/>
  <c r="BT34"/>
  <c r="BV34"/>
  <c r="Y35"/>
  <c r="AA35"/>
  <c r="AG35"/>
  <c r="AH35" s="1"/>
  <c r="AI35" s="1"/>
  <c r="AO35"/>
  <c r="AQ35"/>
  <c r="AR35" s="1"/>
  <c r="BA35"/>
  <c r="BB35"/>
  <c r="BG35"/>
  <c r="BI35"/>
  <c r="BO35"/>
  <c r="BT35"/>
  <c r="BV35"/>
  <c r="Y36"/>
  <c r="AA36"/>
  <c r="AG36"/>
  <c r="AH36"/>
  <c r="AI36" s="1"/>
  <c r="AJ36"/>
  <c r="AO36"/>
  <c r="AQ36"/>
  <c r="AR36" s="1"/>
  <c r="AV36"/>
  <c r="AW36" s="1"/>
  <c r="BA36"/>
  <c r="BB36"/>
  <c r="BG36"/>
  <c r="BI36"/>
  <c r="BO36"/>
  <c r="BT36"/>
  <c r="BV36"/>
  <c r="Y37"/>
  <c r="AA37"/>
  <c r="AG37"/>
  <c r="AH37" s="1"/>
  <c r="AI37" s="1"/>
  <c r="AO37"/>
  <c r="AQ37"/>
  <c r="AR37" s="1"/>
  <c r="BA37"/>
  <c r="BB37"/>
  <c r="BG37"/>
  <c r="BI37"/>
  <c r="BO37"/>
  <c r="BT37"/>
  <c r="BV37"/>
  <c r="Y38"/>
  <c r="AA38"/>
  <c r="AG38"/>
  <c r="AH38"/>
  <c r="AI38" s="1"/>
  <c r="AJ38"/>
  <c r="AO38"/>
  <c r="AQ38"/>
  <c r="AR38" s="1"/>
  <c r="AV38"/>
  <c r="AW38" s="1"/>
  <c r="BA38"/>
  <c r="BB38"/>
  <c r="BG38"/>
  <c r="BI38"/>
  <c r="BO38"/>
  <c r="BT38"/>
  <c r="BV38"/>
  <c r="Y39"/>
  <c r="AA39"/>
  <c r="AG39"/>
  <c r="AH39" s="1"/>
  <c r="AI39" s="1"/>
  <c r="AO39"/>
  <c r="AQ39"/>
  <c r="AR39" s="1"/>
  <c r="BA39"/>
  <c r="BB39"/>
  <c r="BG39"/>
  <c r="BI39"/>
  <c r="BO39"/>
  <c r="BT39"/>
  <c r="BV39"/>
  <c r="Y40"/>
  <c r="AA40"/>
  <c r="AG40"/>
  <c r="AH40"/>
  <c r="AI40" s="1"/>
  <c r="AJ40"/>
  <c r="AO40"/>
  <c r="AQ40"/>
  <c r="AR40" s="1"/>
  <c r="AV40"/>
  <c r="AW40" s="1"/>
  <c r="BA40"/>
  <c r="BB40"/>
  <c r="BG40"/>
  <c r="BI40"/>
  <c r="BO40"/>
  <c r="BT40"/>
  <c r="BV40"/>
  <c r="Y41"/>
  <c r="AA41"/>
  <c r="AG41"/>
  <c r="AH41" s="1"/>
  <c r="AI41" s="1"/>
  <c r="AO41"/>
  <c r="AQ41"/>
  <c r="AR41" s="1"/>
  <c r="BA41"/>
  <c r="BB41"/>
  <c r="BG41"/>
  <c r="BI41"/>
  <c r="BO41"/>
  <c r="BT41"/>
  <c r="BV41"/>
  <c r="Y42"/>
  <c r="AA42"/>
  <c r="AG42"/>
  <c r="AH42"/>
  <c r="AI42" s="1"/>
  <c r="AJ42"/>
  <c r="AO42"/>
  <c r="AQ42"/>
  <c r="AR42" s="1"/>
  <c r="AV42"/>
  <c r="AW42" s="1"/>
  <c r="BA42"/>
  <c r="BB42"/>
  <c r="BG42"/>
  <c r="BI42"/>
  <c r="BO42"/>
  <c r="BT42"/>
  <c r="BV42"/>
  <c r="Y43"/>
  <c r="AA43"/>
  <c r="AG43"/>
  <c r="AH43" s="1"/>
  <c r="AI43" s="1"/>
  <c r="AO43"/>
  <c r="AQ43"/>
  <c r="AR43" s="1"/>
  <c r="BA43"/>
  <c r="BB43"/>
  <c r="BG43"/>
  <c r="BI43"/>
  <c r="BO43"/>
  <c r="BT43"/>
  <c r="BV43"/>
  <c r="Y44"/>
  <c r="AA44"/>
  <c r="AG44"/>
  <c r="AH44"/>
  <c r="AI44" s="1"/>
  <c r="AJ44"/>
  <c r="AO44"/>
  <c r="AQ44"/>
  <c r="AR44" s="1"/>
  <c r="AV44"/>
  <c r="AW44" s="1"/>
  <c r="BA44"/>
  <c r="BB44"/>
  <c r="BG44"/>
  <c r="BI44"/>
  <c r="BO44"/>
  <c r="BT44"/>
  <c r="BV44"/>
  <c r="Y45"/>
  <c r="AA45"/>
  <c r="AG45"/>
  <c r="AH45" s="1"/>
  <c r="AI45" s="1"/>
  <c r="AO45"/>
  <c r="AQ45"/>
  <c r="AR45" s="1"/>
  <c r="BA45"/>
  <c r="BB45"/>
  <c r="BG45"/>
  <c r="BI45"/>
  <c r="BO45"/>
  <c r="BT45"/>
  <c r="BV45"/>
  <c r="Y46"/>
  <c r="AA46"/>
  <c r="AG46"/>
  <c r="AH46"/>
  <c r="AI46" s="1"/>
  <c r="AJ46"/>
  <c r="AO46"/>
  <c r="AQ46"/>
  <c r="AR46" s="1"/>
  <c r="AV46"/>
  <c r="AW46" s="1"/>
  <c r="BA46"/>
  <c r="BB46"/>
  <c r="BG46"/>
  <c r="BI46"/>
  <c r="BO46"/>
  <c r="BT46"/>
  <c r="BV46"/>
  <c r="Y47"/>
  <c r="AA47"/>
  <c r="AG47"/>
  <c r="AH47" s="1"/>
  <c r="AI47" s="1"/>
  <c r="AO47"/>
  <c r="AQ47"/>
  <c r="AR47" s="1"/>
  <c r="BA47"/>
  <c r="BB47"/>
  <c r="BG47"/>
  <c r="BI47"/>
  <c r="BO47"/>
  <c r="BT47"/>
  <c r="BV47"/>
  <c r="Y48"/>
  <c r="AA48"/>
  <c r="AG48"/>
  <c r="AH48"/>
  <c r="AI48" s="1"/>
  <c r="AJ48"/>
  <c r="AO48"/>
  <c r="AQ48"/>
  <c r="AR48" s="1"/>
  <c r="AV48"/>
  <c r="AW48" s="1"/>
  <c r="BA48"/>
  <c r="BB48"/>
  <c r="BG48"/>
  <c r="BI48"/>
  <c r="BO48"/>
  <c r="BT48"/>
  <c r="BV48"/>
  <c r="Y49"/>
  <c r="AA49"/>
  <c r="AG49"/>
  <c r="AH49" s="1"/>
  <c r="AI49" s="1"/>
  <c r="AO49"/>
  <c r="AQ49"/>
  <c r="AR49" s="1"/>
  <c r="BA49"/>
  <c r="BB49"/>
  <c r="BG49"/>
  <c r="BI49"/>
  <c r="BO49"/>
  <c r="BT49"/>
  <c r="BV49"/>
  <c r="Y50"/>
  <c r="AA50"/>
  <c r="AG50"/>
  <c r="AH50"/>
  <c r="AI50" s="1"/>
  <c r="AJ50"/>
  <c r="AO50"/>
  <c r="AQ50"/>
  <c r="AR50" s="1"/>
  <c r="AV50"/>
  <c r="AW50" s="1"/>
  <c r="BA50"/>
  <c r="BB50"/>
  <c r="BG50"/>
  <c r="BI50"/>
  <c r="BO50"/>
  <c r="BT50"/>
  <c r="BV50"/>
  <c r="Y51"/>
  <c r="AA51"/>
  <c r="AG51"/>
  <c r="AH51" s="1"/>
  <c r="AI51" s="1"/>
  <c r="AO51"/>
  <c r="AQ51"/>
  <c r="AR51" s="1"/>
  <c r="BA51"/>
  <c r="BB51"/>
  <c r="BG51"/>
  <c r="BI51"/>
  <c r="BO51"/>
  <c r="BT51"/>
  <c r="BV51"/>
  <c r="Y52"/>
  <c r="AA52"/>
  <c r="AG52"/>
  <c r="AH52"/>
  <c r="AI52" s="1"/>
  <c r="AJ52"/>
  <c r="AO52"/>
  <c r="AQ52"/>
  <c r="AR52" s="1"/>
  <c r="AV52"/>
  <c r="AW52" s="1"/>
  <c r="BA52"/>
  <c r="BB52"/>
  <c r="BG52"/>
  <c r="BI52"/>
  <c r="BO52"/>
  <c r="BT52"/>
  <c r="BV52"/>
  <c r="Y53"/>
  <c r="AA53"/>
  <c r="AG53"/>
  <c r="AJ53" s="1"/>
  <c r="AO53"/>
  <c r="AQ53"/>
  <c r="AR53" s="1"/>
  <c r="BB53"/>
  <c r="BG53"/>
  <c r="BI53"/>
  <c r="BO53"/>
  <c r="BT53"/>
  <c r="BV53"/>
  <c r="Y54"/>
  <c r="AA54"/>
  <c r="AG54"/>
  <c r="AH54" s="1"/>
  <c r="AI54" s="1"/>
  <c r="AJ54"/>
  <c r="AO54"/>
  <c r="AQ54"/>
  <c r="AR54" s="1"/>
  <c r="BA54"/>
  <c r="BB54"/>
  <c r="BG54"/>
  <c r="BI54"/>
  <c r="BO54"/>
  <c r="BT54"/>
  <c r="BV54"/>
  <c r="Y55"/>
  <c r="AA55"/>
  <c r="AG55"/>
  <c r="AJ55" s="1"/>
  <c r="AO55"/>
  <c r="AQ55"/>
  <c r="AR55" s="1"/>
  <c r="BA55"/>
  <c r="BB55"/>
  <c r="BG55"/>
  <c r="BI55"/>
  <c r="BO55"/>
  <c r="BT55"/>
  <c r="BV55"/>
  <c r="Y56"/>
  <c r="AA56"/>
  <c r="AG56"/>
  <c r="AJ56" s="1"/>
  <c r="AH56"/>
  <c r="AI56" s="1"/>
  <c r="AO56"/>
  <c r="AQ56"/>
  <c r="AR56" s="1"/>
  <c r="AV56"/>
  <c r="AW56" s="1"/>
  <c r="BB56"/>
  <c r="BG56"/>
  <c r="BI56"/>
  <c r="BO56"/>
  <c r="BT56"/>
  <c r="BV56"/>
  <c r="Y57"/>
  <c r="AA57"/>
  <c r="AG57"/>
  <c r="AJ57" s="1"/>
  <c r="AO57"/>
  <c r="AQ57"/>
  <c r="AR57" s="1"/>
  <c r="BB57"/>
  <c r="BG57"/>
  <c r="BI57"/>
  <c r="BO57"/>
  <c r="BT57"/>
  <c r="BV57"/>
  <c r="Y58"/>
  <c r="AA58"/>
  <c r="AG58"/>
  <c r="AH58" s="1"/>
  <c r="AI58" s="1"/>
  <c r="AO58"/>
  <c r="AQ58"/>
  <c r="AR58" s="1"/>
  <c r="BB58"/>
  <c r="BG58"/>
  <c r="BI58"/>
  <c r="BO58"/>
  <c r="BT58"/>
  <c r="BV58"/>
  <c r="Y59"/>
  <c r="AA59"/>
  <c r="AG59"/>
  <c r="AJ59" s="1"/>
  <c r="AO59"/>
  <c r="AQ59"/>
  <c r="AR59" s="1"/>
  <c r="BA59"/>
  <c r="BB59"/>
  <c r="BG59"/>
  <c r="BI59"/>
  <c r="BO59"/>
  <c r="BT59"/>
  <c r="BV59"/>
  <c r="Y60"/>
  <c r="AA60"/>
  <c r="AG60"/>
  <c r="AH60"/>
  <c r="AI60" s="1"/>
  <c r="AJ60"/>
  <c r="AO60"/>
  <c r="AQ60"/>
  <c r="AR60" s="1"/>
  <c r="AV60"/>
  <c r="AW60" s="1"/>
  <c r="BA60"/>
  <c r="BB60"/>
  <c r="BG60"/>
  <c r="BI60"/>
  <c r="BO60"/>
  <c r="BT60"/>
  <c r="BV60"/>
  <c r="Y61"/>
  <c r="AA61"/>
  <c r="AG61"/>
  <c r="AJ61" s="1"/>
  <c r="AO61"/>
  <c r="AQ61"/>
  <c r="AR61" s="1"/>
  <c r="BB61"/>
  <c r="BG61"/>
  <c r="BI61"/>
  <c r="BO61"/>
  <c r="BT61"/>
  <c r="BV61"/>
  <c r="Y62"/>
  <c r="AA62"/>
  <c r="AG62"/>
  <c r="AH62" s="1"/>
  <c r="AI62" s="1"/>
  <c r="AJ62"/>
  <c r="AO62"/>
  <c r="AQ62"/>
  <c r="AR62" s="1"/>
  <c r="BA62"/>
  <c r="BB62"/>
  <c r="BG62"/>
  <c r="BI62"/>
  <c r="BO62"/>
  <c r="BT62"/>
  <c r="BV62"/>
  <c r="Y63"/>
  <c r="AA63"/>
  <c r="AG63"/>
  <c r="AJ63" s="1"/>
  <c r="AO63"/>
  <c r="AQ63"/>
  <c r="AR63" s="1"/>
  <c r="BA63"/>
  <c r="BB63"/>
  <c r="BG63"/>
  <c r="BI63"/>
  <c r="BO63"/>
  <c r="BT63"/>
  <c r="BV63"/>
  <c r="Y64"/>
  <c r="AA64"/>
  <c r="AG64"/>
  <c r="AJ64" s="1"/>
  <c r="AH64"/>
  <c r="AI64" s="1"/>
  <c r="AO64"/>
  <c r="AQ64"/>
  <c r="AR64" s="1"/>
  <c r="AV64"/>
  <c r="AW64" s="1"/>
  <c r="BB64"/>
  <c r="BG64"/>
  <c r="BI64"/>
  <c r="BO64"/>
  <c r="BT64"/>
  <c r="BV64"/>
  <c r="Y65"/>
  <c r="AA65"/>
  <c r="AG65"/>
  <c r="AJ65" s="1"/>
  <c r="AO65"/>
  <c r="AQ65"/>
  <c r="AR65" s="1"/>
  <c r="BB65"/>
  <c r="BG65"/>
  <c r="BI65"/>
  <c r="BO65"/>
  <c r="BT65"/>
  <c r="BV65"/>
  <c r="Y66"/>
  <c r="AA66"/>
  <c r="AG66"/>
  <c r="AH66" s="1"/>
  <c r="AI66" s="1"/>
  <c r="AO66"/>
  <c r="AQ66"/>
  <c r="AR66" s="1"/>
  <c r="BB66"/>
  <c r="BG66"/>
  <c r="BI66"/>
  <c r="BO66"/>
  <c r="BT66"/>
  <c r="BV66"/>
  <c r="Y67"/>
  <c r="AA67"/>
  <c r="AG67"/>
  <c r="AJ67" s="1"/>
  <c r="AO67"/>
  <c r="AQ67"/>
  <c r="AR67" s="1"/>
  <c r="BA67"/>
  <c r="BB67"/>
  <c r="BG67"/>
  <c r="BI67"/>
  <c r="BO67"/>
  <c r="BT67"/>
  <c r="BV67"/>
  <c r="Y68"/>
  <c r="AA68"/>
  <c r="AG68"/>
  <c r="AH68"/>
  <c r="AI68" s="1"/>
  <c r="AJ68"/>
  <c r="AO68"/>
  <c r="AQ68"/>
  <c r="AR68" s="1"/>
  <c r="AV68"/>
  <c r="AW68" s="1"/>
  <c r="BA68"/>
  <c r="BB68"/>
  <c r="BG68"/>
  <c r="BI68"/>
  <c r="BO68"/>
  <c r="BT68"/>
  <c r="BV68"/>
  <c r="Y69"/>
  <c r="AA69"/>
  <c r="AG69"/>
  <c r="AJ69" s="1"/>
  <c r="AO69"/>
  <c r="AQ69"/>
  <c r="AR69" s="1"/>
  <c r="BB69"/>
  <c r="BG69"/>
  <c r="BI69"/>
  <c r="BO69"/>
  <c r="BT69"/>
  <c r="BV69"/>
  <c r="Y70"/>
  <c r="AA70"/>
  <c r="AG70"/>
  <c r="AH70" s="1"/>
  <c r="AI70" s="1"/>
  <c r="AJ70"/>
  <c r="AO70"/>
  <c r="AQ70"/>
  <c r="AR70" s="1"/>
  <c r="BA70"/>
  <c r="BB70"/>
  <c r="BG70"/>
  <c r="BI70"/>
  <c r="BO70"/>
  <c r="BT70"/>
  <c r="BV70"/>
  <c r="Y71"/>
  <c r="AA71"/>
  <c r="AG71"/>
  <c r="AJ71" s="1"/>
  <c r="AO71"/>
  <c r="AQ71"/>
  <c r="AR71" s="1"/>
  <c r="BA71"/>
  <c r="BB71"/>
  <c r="BG71"/>
  <c r="BI71"/>
  <c r="BO71"/>
  <c r="BT71"/>
  <c r="BV71"/>
  <c r="Y72"/>
  <c r="AA72"/>
  <c r="AG72"/>
  <c r="AJ72" s="1"/>
  <c r="AH72"/>
  <c r="AO72"/>
  <c r="AQ72"/>
  <c r="AR72"/>
  <c r="BA72"/>
  <c r="BB72"/>
  <c r="BG72"/>
  <c r="BI72"/>
  <c r="BO72"/>
  <c r="BT72"/>
  <c r="BV72"/>
  <c r="Y73"/>
  <c r="AA73"/>
  <c r="AG73"/>
  <c r="AH73" s="1"/>
  <c r="AI73" s="1"/>
  <c r="AO73"/>
  <c r="AQ73"/>
  <c r="AR73" s="1"/>
  <c r="BB73"/>
  <c r="BG73"/>
  <c r="BI73"/>
  <c r="BO73"/>
  <c r="BT73"/>
  <c r="BV73"/>
  <c r="Y74"/>
  <c r="AA74"/>
  <c r="AG74"/>
  <c r="AH74" s="1"/>
  <c r="AI74" s="1"/>
  <c r="AO74"/>
  <c r="AQ74"/>
  <c r="AR74" s="1"/>
  <c r="BB74"/>
  <c r="BG74"/>
  <c r="BI74"/>
  <c r="BO74"/>
  <c r="BT74"/>
  <c r="BV74"/>
  <c r="Y75"/>
  <c r="AA75"/>
  <c r="AG75"/>
  <c r="AH75" s="1"/>
  <c r="AI75" s="1"/>
  <c r="AO75"/>
  <c r="AQ75"/>
  <c r="AR75" s="1"/>
  <c r="BB75"/>
  <c r="BG75"/>
  <c r="BI75"/>
  <c r="BO75"/>
  <c r="BT75"/>
  <c r="BV75"/>
  <c r="Y76"/>
  <c r="AA76"/>
  <c r="AG76"/>
  <c r="AH76" s="1"/>
  <c r="AI76" s="1"/>
  <c r="AO76"/>
  <c r="AQ76"/>
  <c r="AR76" s="1"/>
  <c r="BB76"/>
  <c r="BG76"/>
  <c r="BI76"/>
  <c r="BO76"/>
  <c r="BT76"/>
  <c r="BV76"/>
  <c r="Y77"/>
  <c r="AA77"/>
  <c r="AG77"/>
  <c r="AH77" s="1"/>
  <c r="AI77" s="1"/>
  <c r="AO77"/>
  <c r="AQ77"/>
  <c r="AR77" s="1"/>
  <c r="BB77"/>
  <c r="BG77"/>
  <c r="BI77"/>
  <c r="BO77"/>
  <c r="BT77"/>
  <c r="BV77"/>
  <c r="Y78"/>
  <c r="AA78"/>
  <c r="AG78"/>
  <c r="AH78" s="1"/>
  <c r="AI78" s="1"/>
  <c r="AO78"/>
  <c r="AQ78"/>
  <c r="AR78" s="1"/>
  <c r="BB78"/>
  <c r="BG78"/>
  <c r="BI78"/>
  <c r="BO78"/>
  <c r="BT78"/>
  <c r="BV78"/>
  <c r="Y79"/>
  <c r="AA79"/>
  <c r="AG79"/>
  <c r="AH79" s="1"/>
  <c r="AI79" s="1"/>
  <c r="AO79"/>
  <c r="AQ79"/>
  <c r="AR79" s="1"/>
  <c r="BB79"/>
  <c r="BG79"/>
  <c r="BI79"/>
  <c r="BO79"/>
  <c r="BT79"/>
  <c r="BV79"/>
  <c r="Y80"/>
  <c r="AA80"/>
  <c r="AG80"/>
  <c r="AH80" s="1"/>
  <c r="AI80" s="1"/>
  <c r="AO80"/>
  <c r="AQ80"/>
  <c r="AR80" s="1"/>
  <c r="BB80"/>
  <c r="BG80"/>
  <c r="BI80"/>
  <c r="BO80"/>
  <c r="BT80"/>
  <c r="BV80"/>
  <c r="Y81"/>
  <c r="AA81"/>
  <c r="AG81"/>
  <c r="AH81" s="1"/>
  <c r="AI81" s="1"/>
  <c r="AO81"/>
  <c r="AQ81"/>
  <c r="AR81" s="1"/>
  <c r="BB81"/>
  <c r="BG81"/>
  <c r="BI81"/>
  <c r="BO81"/>
  <c r="BT81"/>
  <c r="BV81"/>
  <c r="Y82"/>
  <c r="AA82"/>
  <c r="AG82"/>
  <c r="AH82" s="1"/>
  <c r="AI82" s="1"/>
  <c r="AO82"/>
  <c r="AQ82"/>
  <c r="AR82" s="1"/>
  <c r="BB82"/>
  <c r="BG82"/>
  <c r="BI82"/>
  <c r="BO82"/>
  <c r="BT82"/>
  <c r="BV82"/>
  <c r="Y83"/>
  <c r="AA83"/>
  <c r="AG83"/>
  <c r="AH83" s="1"/>
  <c r="AI83" s="1"/>
  <c r="AO83"/>
  <c r="AQ83"/>
  <c r="AR83" s="1"/>
  <c r="BB83"/>
  <c r="BG83"/>
  <c r="BI83"/>
  <c r="BO83"/>
  <c r="BT83"/>
  <c r="BV83"/>
  <c r="Y84"/>
  <c r="AA84"/>
  <c r="AG84"/>
  <c r="AH84" s="1"/>
  <c r="AI84" s="1"/>
  <c r="AO84"/>
  <c r="AQ84"/>
  <c r="AR84"/>
  <c r="BB84"/>
  <c r="BG84"/>
  <c r="BI84"/>
  <c r="BO84"/>
  <c r="BT84"/>
  <c r="BV84"/>
  <c r="Y85"/>
  <c r="AA85"/>
  <c r="AG85"/>
  <c r="AH85" s="1"/>
  <c r="AI85" s="1"/>
  <c r="AO85"/>
  <c r="AQ85"/>
  <c r="AR85"/>
  <c r="BB85"/>
  <c r="BG85"/>
  <c r="BI85"/>
  <c r="BO85"/>
  <c r="BT85"/>
  <c r="BV85"/>
  <c r="Y86"/>
  <c r="AA86"/>
  <c r="AG86"/>
  <c r="AH86" s="1"/>
  <c r="AI86" s="1"/>
  <c r="AO86"/>
  <c r="AQ86"/>
  <c r="AR86"/>
  <c r="BB86"/>
  <c r="BG86"/>
  <c r="BI86"/>
  <c r="BO86"/>
  <c r="BT86"/>
  <c r="BV86"/>
  <c r="Y87"/>
  <c r="AA87"/>
  <c r="AG87"/>
  <c r="AH87" s="1"/>
  <c r="AI87" s="1"/>
  <c r="AO87"/>
  <c r="AQ87"/>
  <c r="AR87"/>
  <c r="BB87"/>
  <c r="BG87"/>
  <c r="BI87"/>
  <c r="BO87"/>
  <c r="BT87"/>
  <c r="BV87"/>
  <c r="Y88"/>
  <c r="AA88"/>
  <c r="AG88"/>
  <c r="AH88" s="1"/>
  <c r="AI88" s="1"/>
  <c r="AO88"/>
  <c r="AQ88"/>
  <c r="AR88"/>
  <c r="BB88"/>
  <c r="BG88"/>
  <c r="BI88"/>
  <c r="BO88"/>
  <c r="BT88"/>
  <c r="BV88"/>
  <c r="Y89"/>
  <c r="AA89"/>
  <c r="AG89"/>
  <c r="AH89" s="1"/>
  <c r="AI89" s="1"/>
  <c r="AO89"/>
  <c r="AQ89"/>
  <c r="AR89"/>
  <c r="BB89"/>
  <c r="BG89"/>
  <c r="BI89"/>
  <c r="BO89"/>
  <c r="BT89"/>
  <c r="BV89"/>
  <c r="Y90"/>
  <c r="AA90"/>
  <c r="AG90"/>
  <c r="AH90" s="1"/>
  <c r="AI90" s="1"/>
  <c r="AO90"/>
  <c r="AQ90"/>
  <c r="AR90"/>
  <c r="BB90"/>
  <c r="BG90"/>
  <c r="BI90"/>
  <c r="BO90"/>
  <c r="BT90"/>
  <c r="BV90"/>
  <c r="Y91"/>
  <c r="AA91"/>
  <c r="AG91"/>
  <c r="AH91" s="1"/>
  <c r="AI91" s="1"/>
  <c r="AO91"/>
  <c r="AQ91"/>
  <c r="AR91"/>
  <c r="BB91"/>
  <c r="BG91"/>
  <c r="BI91"/>
  <c r="BO91"/>
  <c r="BT91"/>
  <c r="BV91"/>
  <c r="Y92"/>
  <c r="AA92"/>
  <c r="AG92"/>
  <c r="AH92" s="1"/>
  <c r="AI92" s="1"/>
  <c r="AO92"/>
  <c r="AQ92"/>
  <c r="AR92"/>
  <c r="BB92"/>
  <c r="BG92"/>
  <c r="BI92"/>
  <c r="BO92"/>
  <c r="BT92"/>
  <c r="BV92"/>
  <c r="Y93"/>
  <c r="AA93"/>
  <c r="AG93"/>
  <c r="AH93" s="1"/>
  <c r="AI93" s="1"/>
  <c r="AO93"/>
  <c r="AQ93"/>
  <c r="AR93"/>
  <c r="BB93"/>
  <c r="BG93"/>
  <c r="BI93"/>
  <c r="BO93"/>
  <c r="BT93"/>
  <c r="BV93"/>
  <c r="Y94"/>
  <c r="AA94"/>
  <c r="AG94"/>
  <c r="AH94" s="1"/>
  <c r="AI94" s="1"/>
  <c r="AO94"/>
  <c r="AQ94"/>
  <c r="AR94"/>
  <c r="BB94"/>
  <c r="BG94"/>
  <c r="BI94"/>
  <c r="BO94"/>
  <c r="BT94"/>
  <c r="BV94"/>
  <c r="Y95"/>
  <c r="AA95"/>
  <c r="AG95"/>
  <c r="AH95" s="1"/>
  <c r="AI95" s="1"/>
  <c r="AO95"/>
  <c r="AQ95"/>
  <c r="AR95"/>
  <c r="BB95"/>
  <c r="BG95"/>
  <c r="BI95"/>
  <c r="BO95"/>
  <c r="BT95"/>
  <c r="BV95"/>
  <c r="Y96"/>
  <c r="AA96"/>
  <c r="AG96"/>
  <c r="AH96" s="1"/>
  <c r="AI96" s="1"/>
  <c r="AO96"/>
  <c r="AQ96"/>
  <c r="AR96"/>
  <c r="BB96"/>
  <c r="BG96"/>
  <c r="BI96"/>
  <c r="BO96"/>
  <c r="BT96"/>
  <c r="BV96"/>
  <c r="Y97"/>
  <c r="AA97"/>
  <c r="AG97"/>
  <c r="AH97" s="1"/>
  <c r="AI97" s="1"/>
  <c r="AO97"/>
  <c r="AQ97"/>
  <c r="AR97"/>
  <c r="BB97"/>
  <c r="BG97"/>
  <c r="BI97"/>
  <c r="BO97"/>
  <c r="BT97"/>
  <c r="BV97"/>
  <c r="Y98"/>
  <c r="AA98"/>
  <c r="AG98"/>
  <c r="AH98" s="1"/>
  <c r="AI98" s="1"/>
  <c r="AO98"/>
  <c r="AQ98"/>
  <c r="AR98"/>
  <c r="BB98"/>
  <c r="BG98"/>
  <c r="BI98"/>
  <c r="BO98"/>
  <c r="BT98"/>
  <c r="BV98"/>
  <c r="Y99"/>
  <c r="AA99"/>
  <c r="AG99"/>
  <c r="AH99" s="1"/>
  <c r="AI99" s="1"/>
  <c r="AO99"/>
  <c r="AQ99"/>
  <c r="AR99"/>
  <c r="BB99"/>
  <c r="BG99"/>
  <c r="BI99"/>
  <c r="BO99"/>
  <c r="BT99"/>
  <c r="BV99"/>
  <c r="Y100"/>
  <c r="AA100"/>
  <c r="AG100"/>
  <c r="AH100" s="1"/>
  <c r="AI100" s="1"/>
  <c r="AO100"/>
  <c r="AQ100"/>
  <c r="AR100"/>
  <c r="BB100"/>
  <c r="BG100"/>
  <c r="BI100"/>
  <c r="BO100"/>
  <c r="BT100"/>
  <c r="BV100"/>
  <c r="Y101"/>
  <c r="AA101"/>
  <c r="AG101"/>
  <c r="AH101" s="1"/>
  <c r="AI101" s="1"/>
  <c r="AO101"/>
  <c r="AQ101"/>
  <c r="AR101"/>
  <c r="BB101"/>
  <c r="BG101"/>
  <c r="BI101"/>
  <c r="BO101"/>
  <c r="BT101"/>
  <c r="BV101"/>
  <c r="Y102"/>
  <c r="AA102"/>
  <c r="AG102"/>
  <c r="AH102" s="1"/>
  <c r="AI102" s="1"/>
  <c r="AO102"/>
  <c r="AQ102"/>
  <c r="AR102"/>
  <c r="BB102"/>
  <c r="BG102"/>
  <c r="BI102"/>
  <c r="BO102"/>
  <c r="BT102"/>
  <c r="BV102"/>
  <c r="Y103"/>
  <c r="AA103"/>
  <c r="AG103"/>
  <c r="AH103" s="1"/>
  <c r="AI103" s="1"/>
  <c r="AO103"/>
  <c r="AQ103"/>
  <c r="AR103"/>
  <c r="BB103"/>
  <c r="BG103"/>
  <c r="BI103"/>
  <c r="BO103"/>
  <c r="BT103"/>
  <c r="BV103"/>
  <c r="Y104"/>
  <c r="AA104"/>
  <c r="AG104"/>
  <c r="AH104" s="1"/>
  <c r="AI104" s="1"/>
  <c r="AO104"/>
  <c r="AQ104"/>
  <c r="AR104"/>
  <c r="BB104"/>
  <c r="BG104"/>
  <c r="BI104"/>
  <c r="BO104"/>
  <c r="BT104"/>
  <c r="BV104"/>
  <c r="Y105"/>
  <c r="AA105"/>
  <c r="AG105"/>
  <c r="AH105" s="1"/>
  <c r="AI105" s="1"/>
  <c r="AO105"/>
  <c r="AQ105"/>
  <c r="AR105"/>
  <c r="BB105"/>
  <c r="BG105"/>
  <c r="BI105"/>
  <c r="BO105"/>
  <c r="BT105"/>
  <c r="BV105"/>
  <c r="Y106"/>
  <c r="AA106"/>
  <c r="AG106"/>
  <c r="AH106" s="1"/>
  <c r="AI106" s="1"/>
  <c r="AO106"/>
  <c r="AQ106"/>
  <c r="AR106"/>
  <c r="BB106"/>
  <c r="BG106"/>
  <c r="BI106"/>
  <c r="BO106"/>
  <c r="BT106"/>
  <c r="BV106"/>
  <c r="Y107"/>
  <c r="AA107"/>
  <c r="AG107"/>
  <c r="AH107" s="1"/>
  <c r="AI107" s="1"/>
  <c r="AO107"/>
  <c r="AQ107"/>
  <c r="AR107"/>
  <c r="BB107"/>
  <c r="BG107"/>
  <c r="BI107"/>
  <c r="BO107"/>
  <c r="BT107"/>
  <c r="BV107"/>
  <c r="Y108"/>
  <c r="AA108"/>
  <c r="AG108"/>
  <c r="AH108" s="1"/>
  <c r="AI108" s="1"/>
  <c r="AO108"/>
  <c r="AQ108"/>
  <c r="AR108"/>
  <c r="BB108"/>
  <c r="BG108"/>
  <c r="BI108"/>
  <c r="BO108"/>
  <c r="BT108"/>
  <c r="BV108"/>
  <c r="Y109"/>
  <c r="AA109"/>
  <c r="AG109"/>
  <c r="AH109" s="1"/>
  <c r="AI109" s="1"/>
  <c r="AO109"/>
  <c r="AQ109"/>
  <c r="AR109"/>
  <c r="BB109"/>
  <c r="BG109"/>
  <c r="BI109"/>
  <c r="BO109"/>
  <c r="BT109"/>
  <c r="BV109"/>
  <c r="Y110"/>
  <c r="AA110"/>
  <c r="AG110"/>
  <c r="AH110" s="1"/>
  <c r="AI110" s="1"/>
  <c r="AO110"/>
  <c r="AQ110"/>
  <c r="AR110"/>
  <c r="BB110"/>
  <c r="BG110"/>
  <c r="BI110"/>
  <c r="BO110"/>
  <c r="BT110"/>
  <c r="BV110"/>
  <c r="Y111"/>
  <c r="AA111"/>
  <c r="AG111"/>
  <c r="AH111" s="1"/>
  <c r="AI111" s="1"/>
  <c r="AO111"/>
  <c r="AQ111"/>
  <c r="AR111"/>
  <c r="BB111"/>
  <c r="BG111"/>
  <c r="BI111"/>
  <c r="BO111"/>
  <c r="BT111"/>
  <c r="BV111"/>
  <c r="Y112"/>
  <c r="AA112"/>
  <c r="AG112"/>
  <c r="AH112" s="1"/>
  <c r="AI112" s="1"/>
  <c r="AO112"/>
  <c r="AQ112"/>
  <c r="AR112"/>
  <c r="BB112"/>
  <c r="BG112"/>
  <c r="BI112"/>
  <c r="BO112"/>
  <c r="BT112"/>
  <c r="BV112"/>
  <c r="Y113"/>
  <c r="AA113"/>
  <c r="AG113"/>
  <c r="AH113" s="1"/>
  <c r="AI113" s="1"/>
  <c r="AO113"/>
  <c r="AQ113"/>
  <c r="AR113"/>
  <c r="BB113"/>
  <c r="BG113"/>
  <c r="BI113"/>
  <c r="BO113"/>
  <c r="BT113"/>
  <c r="BV113"/>
  <c r="Y114"/>
  <c r="AA114"/>
  <c r="AG114"/>
  <c r="AH114" s="1"/>
  <c r="AI114" s="1"/>
  <c r="AO114"/>
  <c r="AQ114"/>
  <c r="AR114"/>
  <c r="BB114"/>
  <c r="BG114"/>
  <c r="BI114"/>
  <c r="BO114"/>
  <c r="BT114"/>
  <c r="BV114"/>
  <c r="Y115"/>
  <c r="AA115"/>
  <c r="AG115"/>
  <c r="AH115" s="1"/>
  <c r="AI115" s="1"/>
  <c r="AO115"/>
  <c r="AQ115"/>
  <c r="AR115"/>
  <c r="BB115"/>
  <c r="BG115"/>
  <c r="BI115"/>
  <c r="BO115"/>
  <c r="BT115"/>
  <c r="BV115"/>
  <c r="Y116"/>
  <c r="AA116"/>
  <c r="AG116"/>
  <c r="AH116" s="1"/>
  <c r="AI116" s="1"/>
  <c r="AO116"/>
  <c r="AQ116"/>
  <c r="AR116"/>
  <c r="BB116"/>
  <c r="BG116"/>
  <c r="BI116"/>
  <c r="BO116"/>
  <c r="BT116"/>
  <c r="BV116"/>
  <c r="Y117"/>
  <c r="AA117"/>
  <c r="AG117"/>
  <c r="AH117" s="1"/>
  <c r="AI117" s="1"/>
  <c r="AO117"/>
  <c r="AQ117"/>
  <c r="AR117"/>
  <c r="BB117"/>
  <c r="BG117"/>
  <c r="BI117"/>
  <c r="BO117"/>
  <c r="BT117"/>
  <c r="BV117"/>
  <c r="Y118"/>
  <c r="AA118"/>
  <c r="AG118"/>
  <c r="AH118" s="1"/>
  <c r="AI118" s="1"/>
  <c r="AO118"/>
  <c r="AQ118"/>
  <c r="AR118"/>
  <c r="BB118"/>
  <c r="BG118"/>
  <c r="BI118"/>
  <c r="BO118"/>
  <c r="BT118"/>
  <c r="BV118"/>
  <c r="Y119"/>
  <c r="AA119"/>
  <c r="AG119"/>
  <c r="AH119" s="1"/>
  <c r="AI119" s="1"/>
  <c r="AO119"/>
  <c r="AQ119"/>
  <c r="AR119"/>
  <c r="BB119"/>
  <c r="BG119"/>
  <c r="BI119"/>
  <c r="BO119"/>
  <c r="BT119"/>
  <c r="BV119"/>
  <c r="Y120"/>
  <c r="AA120"/>
  <c r="AG120"/>
  <c r="AH120" s="1"/>
  <c r="AI120" s="1"/>
  <c r="AO120"/>
  <c r="AQ120"/>
  <c r="AR120"/>
  <c r="BB120"/>
  <c r="BG120"/>
  <c r="BI120"/>
  <c r="BO120"/>
  <c r="BT120"/>
  <c r="BV120"/>
  <c r="Y121"/>
  <c r="AA121"/>
  <c r="AG121"/>
  <c r="AH121" s="1"/>
  <c r="AI121" s="1"/>
  <c r="AO121"/>
  <c r="AQ121"/>
  <c r="AR121"/>
  <c r="BB121"/>
  <c r="BG121"/>
  <c r="BI121"/>
  <c r="BO121"/>
  <c r="BT121"/>
  <c r="BV121"/>
  <c r="Y122"/>
  <c r="AA122"/>
  <c r="AG122"/>
  <c r="AH122" s="1"/>
  <c r="AI122" s="1"/>
  <c r="AO122"/>
  <c r="AQ122"/>
  <c r="AR122"/>
  <c r="BB122"/>
  <c r="BG122"/>
  <c r="BI122"/>
  <c r="BO122"/>
  <c r="BT122"/>
  <c r="BV122"/>
  <c r="Y123"/>
  <c r="AA123"/>
  <c r="AG123"/>
  <c r="AH123" s="1"/>
  <c r="AI123" s="1"/>
  <c r="AO123"/>
  <c r="AQ123"/>
  <c r="AR123"/>
  <c r="BB123"/>
  <c r="BG123"/>
  <c r="BI123"/>
  <c r="BO123"/>
  <c r="BT123"/>
  <c r="BV123"/>
  <c r="Y124"/>
  <c r="AA124"/>
  <c r="AG124"/>
  <c r="AH124" s="1"/>
  <c r="AI124" s="1"/>
  <c r="AO124"/>
  <c r="AQ124"/>
  <c r="AR124"/>
  <c r="BB124"/>
  <c r="BG124"/>
  <c r="BI124"/>
  <c r="BO124"/>
  <c r="BT124"/>
  <c r="BV124"/>
  <c r="Y125"/>
  <c r="AA125"/>
  <c r="AG125"/>
  <c r="AH125" s="1"/>
  <c r="AI125" s="1"/>
  <c r="AO125"/>
  <c r="AQ125"/>
  <c r="AR125"/>
  <c r="BB125"/>
  <c r="BG125"/>
  <c r="BI125"/>
  <c r="BO125"/>
  <c r="BT125"/>
  <c r="BV125"/>
  <c r="Y126"/>
  <c r="AA126"/>
  <c r="AG126"/>
  <c r="AH126" s="1"/>
  <c r="AI126" s="1"/>
  <c r="AO126"/>
  <c r="AQ126"/>
  <c r="AR126"/>
  <c r="BB126"/>
  <c r="BG126"/>
  <c r="BI126"/>
  <c r="BO126"/>
  <c r="BT126"/>
  <c r="BV126"/>
  <c r="Y127"/>
  <c r="AA127"/>
  <c r="AG127"/>
  <c r="AH127" s="1"/>
  <c r="AI127" s="1"/>
  <c r="AO127"/>
  <c r="AQ127"/>
  <c r="AR127"/>
  <c r="BB127"/>
  <c r="BG127"/>
  <c r="BI127"/>
  <c r="BO127"/>
  <c r="BT127"/>
  <c r="BV127"/>
  <c r="Y128"/>
  <c r="AA128"/>
  <c r="AG128"/>
  <c r="AH128" s="1"/>
  <c r="AI128" s="1"/>
  <c r="AO128"/>
  <c r="AQ128"/>
  <c r="AR128"/>
  <c r="BB128"/>
  <c r="BG128"/>
  <c r="BI128"/>
  <c r="BO128"/>
  <c r="BT128"/>
  <c r="BV128"/>
  <c r="Y129"/>
  <c r="AA129"/>
  <c r="AG129"/>
  <c r="AH129" s="1"/>
  <c r="AI129" s="1"/>
  <c r="AO129"/>
  <c r="AQ129"/>
  <c r="AR129"/>
  <c r="BB129"/>
  <c r="BG129"/>
  <c r="BI129"/>
  <c r="BO129"/>
  <c r="BT129"/>
  <c r="BV129"/>
  <c r="Y130"/>
  <c r="AA130"/>
  <c r="AG130"/>
  <c r="AH130" s="1"/>
  <c r="AI130" s="1"/>
  <c r="AO130"/>
  <c r="AQ130"/>
  <c r="AR130"/>
  <c r="BB130"/>
  <c r="BG130"/>
  <c r="BI130"/>
  <c r="BO130"/>
  <c r="BT130"/>
  <c r="BV130"/>
  <c r="Y131"/>
  <c r="AA131"/>
  <c r="AG131"/>
  <c r="AH131" s="1"/>
  <c r="AI131" s="1"/>
  <c r="AO131"/>
  <c r="AQ131"/>
  <c r="AR131"/>
  <c r="BB131"/>
  <c r="BG131"/>
  <c r="BI131"/>
  <c r="BO131"/>
  <c r="BT131"/>
  <c r="BV131"/>
  <c r="Y132"/>
  <c r="AA132"/>
  <c r="AG132"/>
  <c r="AH132" s="1"/>
  <c r="AI132" s="1"/>
  <c r="AO132"/>
  <c r="AQ132"/>
  <c r="AR132"/>
  <c r="BB132"/>
  <c r="BG132"/>
  <c r="BI132"/>
  <c r="BO132"/>
  <c r="BT132"/>
  <c r="BV132"/>
  <c r="Y133"/>
  <c r="AA133"/>
  <c r="AG133"/>
  <c r="AH133" s="1"/>
  <c r="AI133" s="1"/>
  <c r="AO133"/>
  <c r="AQ133"/>
  <c r="AR133"/>
  <c r="BB133"/>
  <c r="BG133"/>
  <c r="BI133"/>
  <c r="BO133"/>
  <c r="BT133"/>
  <c r="BV133"/>
  <c r="Y134"/>
  <c r="AA134"/>
  <c r="AG134"/>
  <c r="AH134" s="1"/>
  <c r="AI134" s="1"/>
  <c r="AO134"/>
  <c r="AQ134"/>
  <c r="AR134"/>
  <c r="BB134"/>
  <c r="BG134"/>
  <c r="BI134"/>
  <c r="BO134"/>
  <c r="BT134"/>
  <c r="BV134"/>
  <c r="Y135"/>
  <c r="AA135"/>
  <c r="AG135"/>
  <c r="AH135" s="1"/>
  <c r="AI135" s="1"/>
  <c r="AO135"/>
  <c r="AQ135"/>
  <c r="AR135"/>
  <c r="BG135"/>
  <c r="BO135"/>
  <c r="BT135"/>
  <c r="BV135"/>
  <c r="Y136"/>
  <c r="AA136"/>
  <c r="AG136"/>
  <c r="AH136"/>
  <c r="AI136" s="1"/>
  <c r="AJ136"/>
  <c r="AO136"/>
  <c r="AQ136"/>
  <c r="AR136" s="1"/>
  <c r="BG136"/>
  <c r="BO136"/>
  <c r="BT136"/>
  <c r="BV136"/>
  <c r="Y137"/>
  <c r="AA137"/>
  <c r="AG137"/>
  <c r="AH137" s="1"/>
  <c r="AI137" s="1"/>
  <c r="AO137"/>
  <c r="AQ137"/>
  <c r="AR137" s="1"/>
  <c r="BG137"/>
  <c r="BO137"/>
  <c r="BT137"/>
  <c r="BV137"/>
  <c r="AA138"/>
  <c r="AG138"/>
  <c r="AH138" s="1"/>
  <c r="AI138" s="1"/>
  <c r="AO138"/>
  <c r="AQ138"/>
  <c r="AR138" s="1"/>
  <c r="BG138"/>
  <c r="BO138"/>
  <c r="BT138"/>
  <c r="BV138"/>
  <c r="AA139"/>
  <c r="AG139"/>
  <c r="AH139" s="1"/>
  <c r="AI139" s="1"/>
  <c r="AO139"/>
  <c r="AQ139"/>
  <c r="AR139" s="1"/>
  <c r="BG139"/>
  <c r="BO139"/>
  <c r="BT139"/>
  <c r="BV139"/>
  <c r="AA140"/>
  <c r="AG140"/>
  <c r="AH140" s="1"/>
  <c r="AI140" s="1"/>
  <c r="AO140"/>
  <c r="AQ140"/>
  <c r="AR140"/>
  <c r="BG140"/>
  <c r="BO140"/>
  <c r="BT140"/>
  <c r="BV140"/>
  <c r="AA141"/>
  <c r="AG141"/>
  <c r="AH141" s="1"/>
  <c r="AI141" s="1"/>
  <c r="AO141"/>
  <c r="AQ141"/>
  <c r="AR141" s="1"/>
  <c r="BO141"/>
  <c r="BT141"/>
  <c r="BV141"/>
  <c r="AA142"/>
  <c r="AG142"/>
  <c r="AH142" s="1"/>
  <c r="AI142" s="1"/>
  <c r="AJ142"/>
  <c r="AO142"/>
  <c r="AQ142"/>
  <c r="AR142" s="1"/>
  <c r="BO142"/>
  <c r="BT142"/>
  <c r="BV142"/>
  <c r="AA143"/>
  <c r="AG143"/>
  <c r="AH143" s="1"/>
  <c r="AI143" s="1"/>
  <c r="AO143"/>
  <c r="AQ143"/>
  <c r="AR143"/>
  <c r="BO143"/>
  <c r="BT143"/>
  <c r="BV143"/>
  <c r="AA144"/>
  <c r="AG144"/>
  <c r="AH144"/>
  <c r="AI144" s="1"/>
  <c r="AJ144"/>
  <c r="AO144"/>
  <c r="AQ144"/>
  <c r="AR144" s="1"/>
  <c r="BO144"/>
  <c r="BT144"/>
  <c r="BV144"/>
  <c r="AA145"/>
  <c r="AG145"/>
  <c r="AH145" s="1"/>
  <c r="AI145" s="1"/>
  <c r="AO145"/>
  <c r="AQ145"/>
  <c r="AR145" s="1"/>
  <c r="BO145"/>
  <c r="BT145"/>
  <c r="BV145"/>
  <c r="AG146"/>
  <c r="AH146" s="1"/>
  <c r="AI146" s="1"/>
  <c r="AO146"/>
  <c r="AQ146"/>
  <c r="AR146" s="1"/>
  <c r="BO146"/>
  <c r="BT146"/>
  <c r="BV146"/>
  <c r="AG147"/>
  <c r="AH147" s="1"/>
  <c r="AI147" s="1"/>
  <c r="AO147"/>
  <c r="AQ147"/>
  <c r="AR147" s="1"/>
  <c r="BO147"/>
  <c r="BT147"/>
  <c r="BV147"/>
  <c r="AG148"/>
  <c r="AH148" s="1"/>
  <c r="AI148" s="1"/>
  <c r="AO148"/>
  <c r="AQ148"/>
  <c r="AR148"/>
  <c r="BO148"/>
  <c r="BT148"/>
  <c r="BV148"/>
  <c r="AG149"/>
  <c r="AH149" s="1"/>
  <c r="AI149" s="1"/>
  <c r="AO149"/>
  <c r="AQ149"/>
  <c r="AR149" s="1"/>
  <c r="BO149"/>
  <c r="BT149"/>
  <c r="BV149"/>
  <c r="AG150"/>
  <c r="AH150" s="1"/>
  <c r="AI150" s="1"/>
  <c r="AO150"/>
  <c r="AQ150"/>
  <c r="AR150" s="1"/>
  <c r="BO150"/>
  <c r="BT150"/>
  <c r="BV150"/>
  <c r="AG151"/>
  <c r="AH151" s="1"/>
  <c r="AI151" s="1"/>
  <c r="AO151"/>
  <c r="AQ151"/>
  <c r="AR151" s="1"/>
  <c r="BO151"/>
  <c r="BT151"/>
  <c r="BV151"/>
  <c r="AG152"/>
  <c r="AH152" s="1"/>
  <c r="AI152" s="1"/>
  <c r="AO152"/>
  <c r="AQ152"/>
  <c r="AR152"/>
  <c r="BO152"/>
  <c r="BT152"/>
  <c r="BV152"/>
  <c r="AG153"/>
  <c r="AH153" s="1"/>
  <c r="AI153" s="1"/>
  <c r="AO153"/>
  <c r="AQ153"/>
  <c r="AR153" s="1"/>
  <c r="BO153"/>
  <c r="BT153"/>
  <c r="BV153"/>
  <c r="AG154"/>
  <c r="AH154" s="1"/>
  <c r="AI154" s="1"/>
  <c r="AO154"/>
  <c r="AQ154"/>
  <c r="AR154" s="1"/>
  <c r="BO154"/>
  <c r="BT154"/>
  <c r="BV154"/>
  <c r="AG155"/>
  <c r="AH155" s="1"/>
  <c r="AI155" s="1"/>
  <c r="AO155"/>
  <c r="AQ155"/>
  <c r="AR155" s="1"/>
  <c r="BO155"/>
  <c r="BT155"/>
  <c r="BV155"/>
  <c r="AG156"/>
  <c r="AH156" s="1"/>
  <c r="AI156" s="1"/>
  <c r="AO156"/>
  <c r="AQ156"/>
  <c r="AR156"/>
  <c r="BO156"/>
  <c r="BT156"/>
  <c r="BV156"/>
  <c r="AG157"/>
  <c r="AH157" s="1"/>
  <c r="AI157" s="1"/>
  <c r="AO157"/>
  <c r="AQ157"/>
  <c r="AR157" s="1"/>
  <c r="BO157"/>
  <c r="BT157"/>
  <c r="BV157"/>
  <c r="AG158"/>
  <c r="AH158" s="1"/>
  <c r="AI158" s="1"/>
  <c r="AO158"/>
  <c r="AQ158"/>
  <c r="AR158" s="1"/>
  <c r="BO158"/>
  <c r="BT158"/>
  <c r="BV158"/>
  <c r="AG159"/>
  <c r="AH159" s="1"/>
  <c r="AI159" s="1"/>
  <c r="AO159"/>
  <c r="AQ159"/>
  <c r="AR159" s="1"/>
  <c r="BO159"/>
  <c r="BT159"/>
  <c r="BV159"/>
  <c r="AG160"/>
  <c r="AH160" s="1"/>
  <c r="AI160" s="1"/>
  <c r="AO160"/>
  <c r="AQ160"/>
  <c r="AR160"/>
  <c r="BO160"/>
  <c r="BT160"/>
  <c r="BV160"/>
  <c r="AG161"/>
  <c r="AH161" s="1"/>
  <c r="AI161" s="1"/>
  <c r="AO161"/>
  <c r="AQ161"/>
  <c r="AR161" s="1"/>
  <c r="BO161"/>
  <c r="BT161"/>
  <c r="BV161"/>
  <c r="AG162"/>
  <c r="AH162" s="1"/>
  <c r="AI162" s="1"/>
  <c r="AO162"/>
  <c r="AQ162"/>
  <c r="AR162" s="1"/>
  <c r="BO162"/>
  <c r="BT162"/>
  <c r="BV162"/>
  <c r="AG163"/>
  <c r="AH163" s="1"/>
  <c r="AI163" s="1"/>
  <c r="AO163"/>
  <c r="AQ163"/>
  <c r="AR163" s="1"/>
  <c r="BO163"/>
  <c r="BT163"/>
  <c r="BV163"/>
  <c r="AG164"/>
  <c r="AH164" s="1"/>
  <c r="AI164" s="1"/>
  <c r="AO164"/>
  <c r="AQ164"/>
  <c r="AR164"/>
  <c r="BO164"/>
  <c r="BT164"/>
  <c r="BV164"/>
  <c r="AO165"/>
  <c r="AQ165"/>
  <c r="AR165"/>
  <c r="BU165" s="1"/>
  <c r="BO165"/>
  <c r="BT165"/>
  <c r="BV165"/>
  <c r="AO166"/>
  <c r="AQ166"/>
  <c r="AR166"/>
  <c r="BU166" s="1"/>
  <c r="BO166"/>
  <c r="BT166"/>
  <c r="BV166"/>
  <c r="AO167"/>
  <c r="AQ167"/>
  <c r="AR167"/>
  <c r="BU167" s="1"/>
  <c r="BO167"/>
  <c r="BT167"/>
  <c r="BV167"/>
  <c r="AO168"/>
  <c r="AQ168"/>
  <c r="AR168"/>
  <c r="BU168" s="1"/>
  <c r="BW168" s="1"/>
  <c r="BT168"/>
  <c r="BV168"/>
  <c r="AO169"/>
  <c r="AQ169"/>
  <c r="AR169" s="1"/>
  <c r="BU169" s="1"/>
  <c r="BT169"/>
  <c r="BV169"/>
  <c r="BW169" s="1"/>
  <c r="AO170"/>
  <c r="AQ170"/>
  <c r="AR170" s="1"/>
  <c r="BU170" s="1"/>
  <c r="BT170"/>
  <c r="BV170"/>
  <c r="BW170" s="1"/>
  <c r="AO171"/>
  <c r="AQ171"/>
  <c r="AR171" s="1"/>
  <c r="BU171" s="1"/>
  <c r="BT171"/>
  <c r="BV171"/>
  <c r="BW171" s="1"/>
  <c r="AO172"/>
  <c r="AQ172"/>
  <c r="AR172" s="1"/>
  <c r="BU172" s="1"/>
  <c r="BT172"/>
  <c r="BV172"/>
  <c r="BW172" s="1"/>
  <c r="AO173"/>
  <c r="AQ173"/>
  <c r="AR173" s="1"/>
  <c r="BU173" s="1"/>
  <c r="BT173"/>
  <c r="BV173"/>
  <c r="BW173" s="1"/>
  <c r="AO174"/>
  <c r="AQ174"/>
  <c r="AR174" s="1"/>
  <c r="BU174" s="1"/>
  <c r="BT174"/>
  <c r="BV174"/>
  <c r="BW174" s="1"/>
  <c r="AO175"/>
  <c r="AQ175"/>
  <c r="AR175" s="1"/>
  <c r="BU175" s="1"/>
  <c r="BT175"/>
  <c r="BV175"/>
  <c r="BW175" s="1"/>
  <c r="AO176"/>
  <c r="AQ176"/>
  <c r="AR176"/>
  <c r="BT176"/>
  <c r="BU176"/>
  <c r="BW176" s="1"/>
  <c r="BV176"/>
  <c r="AO177"/>
  <c r="AQ177"/>
  <c r="AR177" s="1"/>
  <c r="BU177" s="1"/>
  <c r="BT177"/>
  <c r="BV177"/>
  <c r="AO178"/>
  <c r="AQ178"/>
  <c r="AR178" s="1"/>
  <c r="BU178" s="1"/>
  <c r="BT178"/>
  <c r="BV178"/>
  <c r="AO179"/>
  <c r="AQ179"/>
  <c r="AR179" s="1"/>
  <c r="BU179" s="1"/>
  <c r="BT179"/>
  <c r="BV179"/>
  <c r="AO180"/>
  <c r="AQ180"/>
  <c r="AR180" s="1"/>
  <c r="BU180" s="1"/>
  <c r="BT180"/>
  <c r="BV180"/>
  <c r="AO181"/>
  <c r="AQ181"/>
  <c r="AR181" s="1"/>
  <c r="BU181" s="1"/>
  <c r="BT181"/>
  <c r="BV181"/>
  <c r="AO182"/>
  <c r="AQ182"/>
  <c r="AR182" s="1"/>
  <c r="BU182" s="1"/>
  <c r="BT182"/>
  <c r="BV182"/>
  <c r="AO183"/>
  <c r="AQ183"/>
  <c r="AR183" s="1"/>
  <c r="BU183" s="1"/>
  <c r="BT183"/>
  <c r="BV183"/>
  <c r="AO184"/>
  <c r="AQ184"/>
  <c r="AR184"/>
  <c r="BU184" s="1"/>
  <c r="BW184" s="1"/>
  <c r="BT184"/>
  <c r="BV184"/>
  <c r="AO185"/>
  <c r="AQ185"/>
  <c r="AR185" s="1"/>
  <c r="BU185" s="1"/>
  <c r="BT185"/>
  <c r="BV185"/>
  <c r="BW185" s="1"/>
  <c r="AO186"/>
  <c r="AQ186"/>
  <c r="AR186" s="1"/>
  <c r="BU186" s="1"/>
  <c r="BV186"/>
  <c r="AO187"/>
  <c r="AQ187"/>
  <c r="AR187" s="1"/>
  <c r="BU187" s="1"/>
  <c r="BV187"/>
  <c r="AO188"/>
  <c r="AQ188"/>
  <c r="AR188" s="1"/>
  <c r="BU188" s="1"/>
  <c r="BV188"/>
  <c r="AO189"/>
  <c r="AQ189"/>
  <c r="AR189" s="1"/>
  <c r="BU189" s="1"/>
  <c r="BV189"/>
  <c r="AO190"/>
  <c r="AQ190"/>
  <c r="AR190" s="1"/>
  <c r="AO191"/>
  <c r="AQ191"/>
  <c r="AR191" s="1"/>
  <c r="AO192"/>
  <c r="AQ192"/>
  <c r="AR192" s="1"/>
  <c r="AO193"/>
  <c r="AQ193"/>
  <c r="AR193" s="1"/>
  <c r="AO194"/>
  <c r="AQ194"/>
  <c r="AR194" s="1"/>
  <c r="AO195"/>
  <c r="AQ195"/>
  <c r="AR195" s="1"/>
  <c r="AO196"/>
  <c r="AQ196"/>
  <c r="AR196"/>
  <c r="AO197"/>
  <c r="AQ197"/>
  <c r="AR197" s="1"/>
  <c r="AO198"/>
  <c r="AQ198"/>
  <c r="AR198" s="1"/>
  <c r="AO199"/>
  <c r="AQ199"/>
  <c r="AR199" s="1"/>
  <c r="AO200"/>
  <c r="AQ200"/>
  <c r="AR200" s="1"/>
  <c r="AO201"/>
  <c r="AQ201"/>
  <c r="AR201" s="1"/>
  <c r="AO202"/>
  <c r="AQ202"/>
  <c r="AR202" s="1"/>
  <c r="AO203"/>
  <c r="AQ203"/>
  <c r="AR203" s="1"/>
  <c r="AO204"/>
  <c r="AQ204"/>
  <c r="AR204"/>
  <c r="AO205"/>
  <c r="AQ205"/>
  <c r="AR205" s="1"/>
  <c r="AO206"/>
  <c r="AQ206"/>
  <c r="AR206" s="1"/>
  <c r="AO207"/>
  <c r="AQ207"/>
  <c r="AR207" s="1"/>
  <c r="AO208"/>
  <c r="AQ208"/>
  <c r="AR208" s="1"/>
  <c r="AO209"/>
  <c r="AQ209"/>
  <c r="AR209" s="1"/>
  <c r="AO210"/>
  <c r="AQ210"/>
  <c r="AR210" s="1"/>
  <c r="AO211"/>
  <c r="AQ211"/>
  <c r="AR211" s="1"/>
  <c r="AO212"/>
  <c r="AQ212"/>
  <c r="AR212"/>
  <c r="AO213"/>
  <c r="AQ213"/>
  <c r="AR213" s="1"/>
  <c r="AO214"/>
  <c r="AQ214"/>
  <c r="AR214" s="1"/>
  <c r="AO215"/>
  <c r="AQ215"/>
  <c r="AR215" s="1"/>
  <c r="AO216"/>
  <c r="AQ216"/>
  <c r="AR216" s="1"/>
  <c r="AO217"/>
  <c r="AQ217"/>
  <c r="AR217" s="1"/>
  <c r="AO218"/>
  <c r="AQ218"/>
  <c r="AR218" s="1"/>
  <c r="AO219"/>
  <c r="AQ219"/>
  <c r="AR219" s="1"/>
  <c r="AO220"/>
  <c r="AQ220"/>
  <c r="AR220"/>
  <c r="AO221"/>
  <c r="AQ221"/>
  <c r="AR221" s="1"/>
  <c r="AO222"/>
  <c r="AQ222"/>
  <c r="AR222" s="1"/>
  <c r="AO223"/>
  <c r="AQ223"/>
  <c r="AR223" s="1"/>
  <c r="AO224"/>
  <c r="AQ224"/>
  <c r="AR224" s="1"/>
  <c r="AO225"/>
  <c r="AQ225"/>
  <c r="AR225" s="1"/>
  <c r="AO226"/>
  <c r="AQ226"/>
  <c r="AR226" s="1"/>
  <c r="AO227"/>
  <c r="AQ227"/>
  <c r="AR227" s="1"/>
  <c r="AO228"/>
  <c r="AQ228"/>
  <c r="AR228"/>
  <c r="AO229"/>
  <c r="AQ229"/>
  <c r="AR229" s="1"/>
  <c r="AO230"/>
  <c r="AQ230"/>
  <c r="AR230" s="1"/>
  <c r="AO231"/>
  <c r="AQ231"/>
  <c r="AR231" s="1"/>
  <c r="AO232"/>
  <c r="AQ232"/>
  <c r="AR232" s="1"/>
  <c r="AO233"/>
  <c r="AQ233"/>
  <c r="AR233" s="1"/>
  <c r="AO234"/>
  <c r="AQ234"/>
  <c r="AR234" s="1"/>
  <c r="AO235"/>
  <c r="AQ235"/>
  <c r="AR235" s="1"/>
  <c r="AO236"/>
  <c r="AQ236"/>
  <c r="AR236"/>
  <c r="AO237"/>
  <c r="AQ237"/>
  <c r="AR237" s="1"/>
  <c r="AO238"/>
  <c r="AQ238"/>
  <c r="AR238" s="1"/>
  <c r="AO239"/>
  <c r="AQ239"/>
  <c r="AR239" s="1"/>
  <c r="AO240"/>
  <c r="AQ240"/>
  <c r="AR240" s="1"/>
  <c r="AO241"/>
  <c r="AQ241"/>
  <c r="AR241" s="1"/>
  <c r="AO242"/>
  <c r="AQ242"/>
  <c r="AR242" s="1"/>
  <c r="AO243"/>
  <c r="AQ243"/>
  <c r="AR243" s="1"/>
  <c r="AO244"/>
  <c r="AQ244"/>
  <c r="AR244"/>
  <c r="AO245"/>
  <c r="AQ245"/>
  <c r="AR245" s="1"/>
  <c r="AO246"/>
  <c r="AQ246"/>
  <c r="AR246" s="1"/>
  <c r="AO247"/>
  <c r="AQ247"/>
  <c r="AR247" s="1"/>
  <c r="AO248"/>
  <c r="AQ248"/>
  <c r="AR248" s="1"/>
  <c r="AO249"/>
  <c r="AQ249"/>
  <c r="AR249" s="1"/>
  <c r="AO250"/>
  <c r="AQ250"/>
  <c r="AR250" s="1"/>
  <c r="AO251"/>
  <c r="AQ251"/>
  <c r="AR251" s="1"/>
  <c r="AO252"/>
  <c r="AQ252"/>
  <c r="AR252"/>
  <c r="AO253"/>
  <c r="AQ253"/>
  <c r="AR253" s="1"/>
  <c r="AO254"/>
  <c r="AQ254"/>
  <c r="AR254" s="1"/>
  <c r="AO255"/>
  <c r="AQ255"/>
  <c r="AR255" s="1"/>
  <c r="AO256"/>
  <c r="AQ256"/>
  <c r="AR256" s="1"/>
  <c r="AO257"/>
  <c r="AQ257"/>
  <c r="AR257" s="1"/>
  <c r="AO258"/>
  <c r="AQ258"/>
  <c r="AR258" s="1"/>
  <c r="AO259"/>
  <c r="AQ259"/>
  <c r="AR259" s="1"/>
  <c r="AO260"/>
  <c r="AQ260"/>
  <c r="AR260" s="1"/>
  <c r="AO261"/>
  <c r="AQ261"/>
  <c r="AR261" s="1"/>
  <c r="AO262"/>
  <c r="AQ262"/>
  <c r="AR262"/>
  <c r="AO263"/>
  <c r="AQ263"/>
  <c r="AR263" s="1"/>
  <c r="AO264"/>
  <c r="AQ264"/>
  <c r="AR264" s="1"/>
  <c r="AO265"/>
  <c r="AQ265"/>
  <c r="AR265" s="1"/>
  <c r="AO266"/>
  <c r="AQ266"/>
  <c r="AR266" s="1"/>
  <c r="AO267"/>
  <c r="AQ267"/>
  <c r="AR267" s="1"/>
  <c r="AO268"/>
  <c r="AQ268"/>
  <c r="AR268" s="1"/>
  <c r="AO269"/>
  <c r="AQ269"/>
  <c r="AR269" s="1"/>
  <c r="Z3" i="14"/>
  <c r="AB3"/>
  <c r="AH3"/>
  <c r="AI3" s="1"/>
  <c r="AJ3" s="1"/>
  <c r="AP3"/>
  <c r="AR3"/>
  <c r="AS3" s="1"/>
  <c r="BC3"/>
  <c r="BH3"/>
  <c r="BJ3"/>
  <c r="BP3"/>
  <c r="BU3"/>
  <c r="BW3"/>
  <c r="Z4"/>
  <c r="AB4"/>
  <c r="AH4"/>
  <c r="AI4" s="1"/>
  <c r="AJ4" s="1"/>
  <c r="AP4"/>
  <c r="AR4"/>
  <c r="AS4" s="1"/>
  <c r="BC4"/>
  <c r="BH4"/>
  <c r="BJ4"/>
  <c r="BP4"/>
  <c r="BU4"/>
  <c r="BW4"/>
  <c r="Z5"/>
  <c r="AB5"/>
  <c r="AH5"/>
  <c r="AI5" s="1"/>
  <c r="AJ5" s="1"/>
  <c r="AP5"/>
  <c r="AR5"/>
  <c r="AS5" s="1"/>
  <c r="BC5"/>
  <c r="BH5"/>
  <c r="BJ5"/>
  <c r="BP5"/>
  <c r="BU5"/>
  <c r="BW5"/>
  <c r="Z6"/>
  <c r="AB6"/>
  <c r="AH6"/>
  <c r="AI6" s="1"/>
  <c r="AJ6" s="1"/>
  <c r="AP6"/>
  <c r="AR6"/>
  <c r="AS6" s="1"/>
  <c r="BC6"/>
  <c r="BH6"/>
  <c r="BJ6"/>
  <c r="BP6"/>
  <c r="BU6"/>
  <c r="BW6"/>
  <c r="Z7"/>
  <c r="AB7"/>
  <c r="AH7"/>
  <c r="AI7" s="1"/>
  <c r="AJ7" s="1"/>
  <c r="AP7"/>
  <c r="AR7"/>
  <c r="AS7" s="1"/>
  <c r="BC7"/>
  <c r="BH7"/>
  <c r="BJ7"/>
  <c r="BP7"/>
  <c r="BU7"/>
  <c r="BW7"/>
  <c r="Z8"/>
  <c r="AB8"/>
  <c r="AH8"/>
  <c r="AI8" s="1"/>
  <c r="AJ8" s="1"/>
  <c r="AP8"/>
  <c r="AR8"/>
  <c r="AS8" s="1"/>
  <c r="BC8"/>
  <c r="BH8"/>
  <c r="BJ8"/>
  <c r="BP8"/>
  <c r="BU8"/>
  <c r="BW8"/>
  <c r="Z9"/>
  <c r="AB9"/>
  <c r="AH9"/>
  <c r="AI9" s="1"/>
  <c r="AJ9" s="1"/>
  <c r="AP9"/>
  <c r="AR9"/>
  <c r="AS9" s="1"/>
  <c r="BC9"/>
  <c r="BH9"/>
  <c r="BJ9"/>
  <c r="BP9"/>
  <c r="BU9"/>
  <c r="BW9"/>
  <c r="Z10"/>
  <c r="AB10"/>
  <c r="AH10"/>
  <c r="AI10" s="1"/>
  <c r="AJ10" s="1"/>
  <c r="AP10"/>
  <c r="AR10"/>
  <c r="AS10" s="1"/>
  <c r="BC10"/>
  <c r="BH10"/>
  <c r="BJ10"/>
  <c r="BP10"/>
  <c r="BU10"/>
  <c r="BW10"/>
  <c r="Z11"/>
  <c r="AB11"/>
  <c r="AH11"/>
  <c r="AI11" s="1"/>
  <c r="AJ11" s="1"/>
  <c r="AP11"/>
  <c r="AR11"/>
  <c r="AS11" s="1"/>
  <c r="BC11"/>
  <c r="BH11"/>
  <c r="BJ11"/>
  <c r="BP11"/>
  <c r="BU11"/>
  <c r="BW11"/>
  <c r="Z12"/>
  <c r="AB12"/>
  <c r="AH12"/>
  <c r="AI12" s="1"/>
  <c r="AJ12" s="1"/>
  <c r="AP12"/>
  <c r="AR12"/>
  <c r="AS12" s="1"/>
  <c r="BC12"/>
  <c r="BH12"/>
  <c r="BJ12"/>
  <c r="BP12"/>
  <c r="BU12"/>
  <c r="BW12"/>
  <c r="Z13"/>
  <c r="AB13"/>
  <c r="AH13"/>
  <c r="AI13" s="1"/>
  <c r="AJ13" s="1"/>
  <c r="AP13"/>
  <c r="AR13"/>
  <c r="AS13" s="1"/>
  <c r="BC13"/>
  <c r="BH13"/>
  <c r="BJ13"/>
  <c r="BP13"/>
  <c r="BU13"/>
  <c r="BW13"/>
  <c r="Z14"/>
  <c r="AB14"/>
  <c r="AH14"/>
  <c r="AI14" s="1"/>
  <c r="AJ14" s="1"/>
  <c r="AP14"/>
  <c r="AR14"/>
  <c r="AS14" s="1"/>
  <c r="BC14"/>
  <c r="BH14"/>
  <c r="BJ14"/>
  <c r="BP14"/>
  <c r="BU14"/>
  <c r="BW14"/>
  <c r="Z15"/>
  <c r="AB15"/>
  <c r="AH15"/>
  <c r="AI15" s="1"/>
  <c r="AJ15" s="1"/>
  <c r="AP15"/>
  <c r="AR15"/>
  <c r="AS15" s="1"/>
  <c r="BC15"/>
  <c r="BH15"/>
  <c r="BJ15"/>
  <c r="BP15"/>
  <c r="BU15"/>
  <c r="BW15"/>
  <c r="Z16"/>
  <c r="AB16"/>
  <c r="AH16"/>
  <c r="AI16" s="1"/>
  <c r="AJ16" s="1"/>
  <c r="AP16"/>
  <c r="AR16"/>
  <c r="AS16" s="1"/>
  <c r="BC16"/>
  <c r="BH16"/>
  <c r="BJ16"/>
  <c r="BP16"/>
  <c r="BU16"/>
  <c r="BW16"/>
  <c r="Z17"/>
  <c r="AB17"/>
  <c r="AH17"/>
  <c r="AI17" s="1"/>
  <c r="AJ17" s="1"/>
  <c r="AP17"/>
  <c r="AR17"/>
  <c r="AS17" s="1"/>
  <c r="BC17"/>
  <c r="BH17"/>
  <c r="BJ17"/>
  <c r="BP17"/>
  <c r="BU17"/>
  <c r="BW17"/>
  <c r="Z18"/>
  <c r="AB18"/>
  <c r="AH18"/>
  <c r="AI18" s="1"/>
  <c r="AJ18" s="1"/>
  <c r="AP18"/>
  <c r="AR18"/>
  <c r="AS18" s="1"/>
  <c r="BC18"/>
  <c r="BH18"/>
  <c r="BJ18"/>
  <c r="BP18"/>
  <c r="BU18"/>
  <c r="BW18"/>
  <c r="Z19"/>
  <c r="AB19"/>
  <c r="AH19"/>
  <c r="AI19" s="1"/>
  <c r="AJ19" s="1"/>
  <c r="AP19"/>
  <c r="AR19"/>
  <c r="AS19" s="1"/>
  <c r="BC19"/>
  <c r="BH19"/>
  <c r="BJ19"/>
  <c r="BP19"/>
  <c r="BU19"/>
  <c r="BW19"/>
  <c r="Z20"/>
  <c r="AB20"/>
  <c r="AH20"/>
  <c r="AI20" s="1"/>
  <c r="AJ20" s="1"/>
  <c r="AP20"/>
  <c r="AR20"/>
  <c r="AS20"/>
  <c r="BC20"/>
  <c r="BH20"/>
  <c r="BJ20"/>
  <c r="BP20"/>
  <c r="BU20"/>
  <c r="BW20"/>
  <c r="Z21"/>
  <c r="AB21"/>
  <c r="AH21"/>
  <c r="AI21" s="1"/>
  <c r="AJ21" s="1"/>
  <c r="AP21"/>
  <c r="AR21"/>
  <c r="AS21"/>
  <c r="BC21"/>
  <c r="BH21"/>
  <c r="BJ21"/>
  <c r="BP21"/>
  <c r="BU21"/>
  <c r="BW21"/>
  <c r="Z22"/>
  <c r="AB22"/>
  <c r="AH22"/>
  <c r="AI22" s="1"/>
  <c r="AJ22" s="1"/>
  <c r="AP22"/>
  <c r="AR22"/>
  <c r="AS22"/>
  <c r="BC22"/>
  <c r="BH22"/>
  <c r="BJ22"/>
  <c r="BP22"/>
  <c r="BU22"/>
  <c r="BW22"/>
  <c r="Z23"/>
  <c r="AB23"/>
  <c r="AH23"/>
  <c r="AI23" s="1"/>
  <c r="AJ23" s="1"/>
  <c r="AP23"/>
  <c r="AR23"/>
  <c r="AS23"/>
  <c r="BC23"/>
  <c r="BH23"/>
  <c r="BJ23"/>
  <c r="BP23"/>
  <c r="BU23"/>
  <c r="BW23"/>
  <c r="Z24"/>
  <c r="AB24"/>
  <c r="AH24"/>
  <c r="AI24" s="1"/>
  <c r="AJ24" s="1"/>
  <c r="AP24"/>
  <c r="AR24"/>
  <c r="AS24"/>
  <c r="BC24"/>
  <c r="BH24"/>
  <c r="BJ24"/>
  <c r="BP24"/>
  <c r="BU24"/>
  <c r="BW24"/>
  <c r="Z25"/>
  <c r="AB25"/>
  <c r="AH25"/>
  <c r="AI25" s="1"/>
  <c r="AJ25" s="1"/>
  <c r="AP25"/>
  <c r="AR25"/>
  <c r="AS25"/>
  <c r="BC25"/>
  <c r="BH25"/>
  <c r="BJ25"/>
  <c r="BP25"/>
  <c r="BU25"/>
  <c r="BW25"/>
  <c r="Z26"/>
  <c r="AB26"/>
  <c r="AH26"/>
  <c r="AI26" s="1"/>
  <c r="AJ26" s="1"/>
  <c r="AP26"/>
  <c r="AR26"/>
  <c r="AS26"/>
  <c r="BC26"/>
  <c r="BH26"/>
  <c r="BJ26"/>
  <c r="BP26"/>
  <c r="BU26"/>
  <c r="BW26"/>
  <c r="Z27"/>
  <c r="AB27"/>
  <c r="AH27"/>
  <c r="AI27" s="1"/>
  <c r="AJ27" s="1"/>
  <c r="AP27"/>
  <c r="AR27"/>
  <c r="AS27"/>
  <c r="BC27"/>
  <c r="BH27"/>
  <c r="BJ27"/>
  <c r="BP27"/>
  <c r="BU27"/>
  <c r="BW27"/>
  <c r="Z28"/>
  <c r="AB28"/>
  <c r="AH28"/>
  <c r="AI28" s="1"/>
  <c r="AJ28" s="1"/>
  <c r="AP28"/>
  <c r="AR28"/>
  <c r="AS28"/>
  <c r="BC28"/>
  <c r="BH28"/>
  <c r="BJ28"/>
  <c r="BP28"/>
  <c r="BU28"/>
  <c r="BW28"/>
  <c r="Z29"/>
  <c r="AB29"/>
  <c r="AH29"/>
  <c r="AI29" s="1"/>
  <c r="AJ29" s="1"/>
  <c r="AP29"/>
  <c r="AR29"/>
  <c r="AS29"/>
  <c r="BC29"/>
  <c r="BH29"/>
  <c r="BJ29"/>
  <c r="BP29"/>
  <c r="BU29"/>
  <c r="BW29"/>
  <c r="Z30"/>
  <c r="AB30"/>
  <c r="AH30"/>
  <c r="AI30" s="1"/>
  <c r="AJ30" s="1"/>
  <c r="AP30"/>
  <c r="AR30"/>
  <c r="AS30"/>
  <c r="BC30"/>
  <c r="BH30"/>
  <c r="BJ30"/>
  <c r="BP30"/>
  <c r="BU30"/>
  <c r="BW30"/>
  <c r="Z31"/>
  <c r="AB31"/>
  <c r="AH31"/>
  <c r="AI31" s="1"/>
  <c r="AJ31" s="1"/>
  <c r="AP31"/>
  <c r="AR31"/>
  <c r="AS31"/>
  <c r="BC31"/>
  <c r="BH31"/>
  <c r="BJ31"/>
  <c r="BP31"/>
  <c r="BU31"/>
  <c r="BW31"/>
  <c r="Z32"/>
  <c r="AB32"/>
  <c r="AH32"/>
  <c r="AI32" s="1"/>
  <c r="AJ32" s="1"/>
  <c r="AP32"/>
  <c r="AR32"/>
  <c r="AS32"/>
  <c r="BC32"/>
  <c r="BH32"/>
  <c r="BJ32"/>
  <c r="BP32"/>
  <c r="BU32"/>
  <c r="BW32"/>
  <c r="Z33"/>
  <c r="AB33"/>
  <c r="AH33"/>
  <c r="AI33" s="1"/>
  <c r="AJ33" s="1"/>
  <c r="AP33"/>
  <c r="AR33"/>
  <c r="AS33"/>
  <c r="BC33"/>
  <c r="BH33"/>
  <c r="BJ33"/>
  <c r="BP33"/>
  <c r="BU33"/>
  <c r="BW33"/>
  <c r="Z34"/>
  <c r="AB34"/>
  <c r="AH34"/>
  <c r="AI34" s="1"/>
  <c r="AJ34" s="1"/>
  <c r="AP34"/>
  <c r="AR34"/>
  <c r="AS34"/>
  <c r="BC34"/>
  <c r="BH34"/>
  <c r="BJ34"/>
  <c r="BP34"/>
  <c r="BU34"/>
  <c r="BW34"/>
  <c r="Z35"/>
  <c r="AB35"/>
  <c r="AH35"/>
  <c r="AI35" s="1"/>
  <c r="AJ35" s="1"/>
  <c r="AP35"/>
  <c r="AR35"/>
  <c r="AS35"/>
  <c r="BC35"/>
  <c r="BH35"/>
  <c r="BJ35"/>
  <c r="BP35"/>
  <c r="BU35"/>
  <c r="BW35"/>
  <c r="Z36"/>
  <c r="AB36"/>
  <c r="AH36"/>
  <c r="AI36" s="1"/>
  <c r="AJ36" s="1"/>
  <c r="AP36"/>
  <c r="AR36"/>
  <c r="AS36"/>
  <c r="BC36"/>
  <c r="BH36"/>
  <c r="BJ36"/>
  <c r="BP36"/>
  <c r="BU36"/>
  <c r="BW36"/>
  <c r="Z37"/>
  <c r="AB37"/>
  <c r="AH37"/>
  <c r="AI37" s="1"/>
  <c r="AJ37" s="1"/>
  <c r="AP37"/>
  <c r="AR37"/>
  <c r="AS37"/>
  <c r="BC37"/>
  <c r="BH37"/>
  <c r="BJ37"/>
  <c r="BP37"/>
  <c r="BU37"/>
  <c r="BW37"/>
  <c r="Z38"/>
  <c r="AB38"/>
  <c r="AH38"/>
  <c r="AI38" s="1"/>
  <c r="AJ38" s="1"/>
  <c r="AP38"/>
  <c r="AR38"/>
  <c r="AS38"/>
  <c r="BC38"/>
  <c r="BH38"/>
  <c r="BJ38"/>
  <c r="BP38"/>
  <c r="BU38"/>
  <c r="BW38"/>
  <c r="Z39"/>
  <c r="AB39"/>
  <c r="AI39"/>
  <c r="AJ39" s="1"/>
  <c r="AK39"/>
  <c r="AP39"/>
  <c r="AR39"/>
  <c r="AS39" s="1"/>
  <c r="AW39"/>
  <c r="AX39" s="1"/>
  <c r="BB39"/>
  <c r="BC39"/>
  <c r="BH39"/>
  <c r="BJ39"/>
  <c r="BP39"/>
  <c r="BU39"/>
  <c r="BW39"/>
  <c r="Z40"/>
  <c r="AB40"/>
  <c r="AH40"/>
  <c r="AK40" s="1"/>
  <c r="AI40"/>
  <c r="AJ40" s="1"/>
  <c r="AP40"/>
  <c r="AR40"/>
  <c r="AS40" s="1"/>
  <c r="AW40"/>
  <c r="AX40" s="1"/>
  <c r="BC40"/>
  <c r="BH40"/>
  <c r="BJ40"/>
  <c r="BP40"/>
  <c r="BU40"/>
  <c r="BW40"/>
  <c r="Z41"/>
  <c r="AB41"/>
  <c r="AH41"/>
  <c r="AI41" s="1"/>
  <c r="AJ41" s="1"/>
  <c r="AP41"/>
  <c r="AR41"/>
  <c r="AS41" s="1"/>
  <c r="BC41"/>
  <c r="BH41"/>
  <c r="BJ41"/>
  <c r="BP41"/>
  <c r="BU41"/>
  <c r="BW41"/>
  <c r="Z42"/>
  <c r="AB42"/>
  <c r="AH42"/>
  <c r="AI42" s="1"/>
  <c r="AJ42" s="1"/>
  <c r="AK42"/>
  <c r="AP42"/>
  <c r="AR42"/>
  <c r="AS42" s="1"/>
  <c r="BB42"/>
  <c r="BC42"/>
  <c r="BH42"/>
  <c r="BJ42"/>
  <c r="BP42"/>
  <c r="BU42"/>
  <c r="BW42"/>
  <c r="Z43"/>
  <c r="AB43"/>
  <c r="AE43"/>
  <c r="AH43" s="1"/>
  <c r="AI43" s="1"/>
  <c r="AJ43" s="1"/>
  <c r="AP43"/>
  <c r="AR43"/>
  <c r="AS43"/>
  <c r="BC43"/>
  <c r="BH43"/>
  <c r="BJ43"/>
  <c r="BP43"/>
  <c r="BU43"/>
  <c r="BW43"/>
  <c r="Z44"/>
  <c r="AB44"/>
  <c r="AH44"/>
  <c r="AI44" s="1"/>
  <c r="AJ44" s="1"/>
  <c r="AP44"/>
  <c r="AR44"/>
  <c r="AS44"/>
  <c r="BC44"/>
  <c r="BH44"/>
  <c r="BJ44"/>
  <c r="BP44"/>
  <c r="BU44"/>
  <c r="BW44"/>
  <c r="Z45"/>
  <c r="AB45"/>
  <c r="AH45"/>
  <c r="AP45"/>
  <c r="AR45"/>
  <c r="AS45"/>
  <c r="BC45"/>
  <c r="BH45"/>
  <c r="BJ45"/>
  <c r="BP45"/>
  <c r="BU45"/>
  <c r="BW45"/>
  <c r="Z46"/>
  <c r="AB46"/>
  <c r="AH46"/>
  <c r="AP46"/>
  <c r="AR46"/>
  <c r="AS46"/>
  <c r="BC46"/>
  <c r="BH46"/>
  <c r="BJ46"/>
  <c r="BP46"/>
  <c r="BU46"/>
  <c r="BW46"/>
  <c r="Z47"/>
  <c r="AB47"/>
  <c r="AH47"/>
  <c r="AP47"/>
  <c r="AR47"/>
  <c r="AS47"/>
  <c r="BC47"/>
  <c r="BH47"/>
  <c r="BJ47"/>
  <c r="BP47"/>
  <c r="BU47"/>
  <c r="BW47"/>
  <c r="Z48"/>
  <c r="AB48"/>
  <c r="AH48"/>
  <c r="AP48"/>
  <c r="AR48"/>
  <c r="AS48"/>
  <c r="BC48"/>
  <c r="BH48"/>
  <c r="BJ48"/>
  <c r="BP48"/>
  <c r="BU48"/>
  <c r="BW48"/>
  <c r="Z49"/>
  <c r="AB49"/>
  <c r="AH49"/>
  <c r="AP49"/>
  <c r="AR49"/>
  <c r="AS49"/>
  <c r="BC49"/>
  <c r="BH49"/>
  <c r="BJ49"/>
  <c r="BP49"/>
  <c r="BU49"/>
  <c r="BW49"/>
  <c r="Z50"/>
  <c r="AB50"/>
  <c r="AH50"/>
  <c r="AP50"/>
  <c r="AR50"/>
  <c r="AS50"/>
  <c r="BC50"/>
  <c r="BH50"/>
  <c r="BJ50"/>
  <c r="BP50"/>
  <c r="BU50"/>
  <c r="BW50"/>
  <c r="Z51"/>
  <c r="AB51"/>
  <c r="AH51"/>
  <c r="AI51" s="1"/>
  <c r="AP51"/>
  <c r="AR51"/>
  <c r="AS51" s="1"/>
  <c r="AW51"/>
  <c r="AX51" s="1"/>
  <c r="BC51"/>
  <c r="BH51"/>
  <c r="BJ51"/>
  <c r="BP51"/>
  <c r="BU51"/>
  <c r="BW51"/>
  <c r="Z52"/>
  <c r="AB52"/>
  <c r="AH52"/>
  <c r="AI52"/>
  <c r="AJ52" s="1"/>
  <c r="AK52"/>
  <c r="AP52"/>
  <c r="AR52"/>
  <c r="AS52" s="1"/>
  <c r="AW52"/>
  <c r="AX52" s="1"/>
  <c r="BB52"/>
  <c r="BC52"/>
  <c r="BH52"/>
  <c r="BJ52"/>
  <c r="BP52"/>
  <c r="BU52"/>
  <c r="BW52"/>
  <c r="Z53"/>
  <c r="AB53"/>
  <c r="AH53"/>
  <c r="AI53" s="1"/>
  <c r="AJ53" s="1"/>
  <c r="AP53"/>
  <c r="AR53"/>
  <c r="AS53" s="1"/>
  <c r="BC53"/>
  <c r="BH53"/>
  <c r="BJ53"/>
  <c r="BP53"/>
  <c r="BU53"/>
  <c r="BW53"/>
  <c r="Z54"/>
  <c r="AB54"/>
  <c r="AH54"/>
  <c r="AI54" s="1"/>
  <c r="AJ54" s="1"/>
  <c r="AP54"/>
  <c r="AR54"/>
  <c r="AS54" s="1"/>
  <c r="BC54"/>
  <c r="BH54"/>
  <c r="BJ54"/>
  <c r="BP54"/>
  <c r="BU54"/>
  <c r="BW54"/>
  <c r="Z55"/>
  <c r="AB55"/>
  <c r="AH55"/>
  <c r="AI55" s="1"/>
  <c r="AJ55" s="1"/>
  <c r="AP55"/>
  <c r="AR55"/>
  <c r="AS55" s="1"/>
  <c r="BB55"/>
  <c r="BC55"/>
  <c r="BH55"/>
  <c r="BJ55"/>
  <c r="BP55"/>
  <c r="BU55"/>
  <c r="BW55"/>
  <c r="Z56"/>
  <c r="AB56"/>
  <c r="AH56"/>
  <c r="AK56" s="1"/>
  <c r="AI56"/>
  <c r="AJ56" s="1"/>
  <c r="AP56"/>
  <c r="AR56"/>
  <c r="AS56" s="1"/>
  <c r="AW56"/>
  <c r="AX56" s="1"/>
  <c r="BC56"/>
  <c r="BH56"/>
  <c r="BJ56"/>
  <c r="BP56"/>
  <c r="BU56"/>
  <c r="BW56"/>
  <c r="Z57"/>
  <c r="AB57"/>
  <c r="AH57"/>
  <c r="AI57" s="1"/>
  <c r="AJ57" s="1"/>
  <c r="AP57"/>
  <c r="AR57"/>
  <c r="AS57" s="1"/>
  <c r="BC57"/>
  <c r="BH57"/>
  <c r="BJ57"/>
  <c r="BP57"/>
  <c r="BU57"/>
  <c r="BW57"/>
  <c r="Z58"/>
  <c r="AB58"/>
  <c r="AH58"/>
  <c r="AI58" s="1"/>
  <c r="AJ58" s="1"/>
  <c r="AK58"/>
  <c r="AP58"/>
  <c r="AR58"/>
  <c r="AS58" s="1"/>
  <c r="BB58"/>
  <c r="BC58"/>
  <c r="BH58"/>
  <c r="BJ58"/>
  <c r="BP58"/>
  <c r="BU58"/>
  <c r="BW58"/>
  <c r="Z59"/>
  <c r="AB59"/>
  <c r="AH59"/>
  <c r="AI59" s="1"/>
  <c r="AJ59" s="1"/>
  <c r="AP59"/>
  <c r="AR59"/>
  <c r="AS59" s="1"/>
  <c r="BB59"/>
  <c r="BC59"/>
  <c r="BH59"/>
  <c r="BJ59"/>
  <c r="BP59"/>
  <c r="BU59"/>
  <c r="BW59"/>
  <c r="Z60"/>
  <c r="AB60"/>
  <c r="AH60"/>
  <c r="AI60"/>
  <c r="AJ60" s="1"/>
  <c r="AK60"/>
  <c r="AP60"/>
  <c r="AR60"/>
  <c r="AS60" s="1"/>
  <c r="AW60"/>
  <c r="AX60" s="1"/>
  <c r="BB60"/>
  <c r="BC60"/>
  <c r="BH60"/>
  <c r="BJ60"/>
  <c r="BP60"/>
  <c r="BU60"/>
  <c r="BW60"/>
  <c r="Z61"/>
  <c r="AB61"/>
  <c r="AH61"/>
  <c r="AI61" s="1"/>
  <c r="AJ61" s="1"/>
  <c r="AP61"/>
  <c r="AR61"/>
  <c r="AS61" s="1"/>
  <c r="BC61"/>
  <c r="BH61"/>
  <c r="BJ61"/>
  <c r="BP61"/>
  <c r="BU61"/>
  <c r="BW61"/>
  <c r="Z62"/>
  <c r="AB62"/>
  <c r="AH62"/>
  <c r="AI62" s="1"/>
  <c r="AJ62" s="1"/>
  <c r="AP62"/>
  <c r="AR62"/>
  <c r="AS62" s="1"/>
  <c r="BC62"/>
  <c r="BH62"/>
  <c r="BJ62"/>
  <c r="BP62"/>
  <c r="BU62"/>
  <c r="BW62"/>
  <c r="Z63"/>
  <c r="AB63"/>
  <c r="AH63"/>
  <c r="AI63" s="1"/>
  <c r="AJ63" s="1"/>
  <c r="AP63"/>
  <c r="AR63"/>
  <c r="AS63" s="1"/>
  <c r="BB63"/>
  <c r="BC63"/>
  <c r="BH63"/>
  <c r="BJ63"/>
  <c r="BP63"/>
  <c r="BU63"/>
  <c r="BW63"/>
  <c r="Z64"/>
  <c r="AB64"/>
  <c r="AH64"/>
  <c r="AK64" s="1"/>
  <c r="AI64"/>
  <c r="AJ64" s="1"/>
  <c r="AP64"/>
  <c r="AR64"/>
  <c r="AS64" s="1"/>
  <c r="AW64"/>
  <c r="AX64" s="1"/>
  <c r="BC64"/>
  <c r="BH64"/>
  <c r="BJ64"/>
  <c r="BP64"/>
  <c r="BU64"/>
  <c r="BW64"/>
  <c r="Z65"/>
  <c r="AB65"/>
  <c r="AH65"/>
  <c r="AI65" s="1"/>
  <c r="AJ65" s="1"/>
  <c r="AP65"/>
  <c r="AR65"/>
  <c r="AS65" s="1"/>
  <c r="BC65"/>
  <c r="BH65"/>
  <c r="BJ65"/>
  <c r="BP65"/>
  <c r="BU65"/>
  <c r="BW65"/>
  <c r="Z66"/>
  <c r="AB66"/>
  <c r="AH66"/>
  <c r="AI66" s="1"/>
  <c r="AJ66" s="1"/>
  <c r="AK66"/>
  <c r="AP66"/>
  <c r="AR66"/>
  <c r="AS66" s="1"/>
  <c r="BB66"/>
  <c r="BC66"/>
  <c r="BH66"/>
  <c r="BJ66"/>
  <c r="BP66"/>
  <c r="BU66"/>
  <c r="BW66"/>
  <c r="Z67"/>
  <c r="AB67"/>
  <c r="AH67"/>
  <c r="AI67" s="1"/>
  <c r="AJ67" s="1"/>
  <c r="AP67"/>
  <c r="AR67"/>
  <c r="AS67" s="1"/>
  <c r="BB67"/>
  <c r="BC67"/>
  <c r="BH67"/>
  <c r="BJ67"/>
  <c r="BP67"/>
  <c r="BU67"/>
  <c r="BW67"/>
  <c r="Z68"/>
  <c r="AB68"/>
  <c r="AH68"/>
  <c r="AI68"/>
  <c r="AJ68" s="1"/>
  <c r="AK68"/>
  <c r="AP68"/>
  <c r="AR68"/>
  <c r="AS68" s="1"/>
  <c r="AW68"/>
  <c r="AX68" s="1"/>
  <c r="BB68"/>
  <c r="BC68"/>
  <c r="BH68"/>
  <c r="BJ68"/>
  <c r="BP68"/>
  <c r="BU68"/>
  <c r="BW68"/>
  <c r="Z69"/>
  <c r="AB69"/>
  <c r="AH69"/>
  <c r="AI69" s="1"/>
  <c r="AJ69" s="1"/>
  <c r="AP69"/>
  <c r="AR69"/>
  <c r="AS69" s="1"/>
  <c r="BC69"/>
  <c r="BH69"/>
  <c r="BJ69"/>
  <c r="BP69"/>
  <c r="BU69"/>
  <c r="BW69"/>
  <c r="Z70"/>
  <c r="AB70"/>
  <c r="AH70"/>
  <c r="AI70" s="1"/>
  <c r="AJ70" s="1"/>
  <c r="AP70"/>
  <c r="AR70"/>
  <c r="AS70" s="1"/>
  <c r="BC70"/>
  <c r="BH70"/>
  <c r="BJ70"/>
  <c r="BP70"/>
  <c r="BU70"/>
  <c r="BW70"/>
  <c r="Z71"/>
  <c r="AB71"/>
  <c r="AI71"/>
  <c r="AJ71" s="1"/>
  <c r="AK71"/>
  <c r="AP71"/>
  <c r="AR71"/>
  <c r="AS71" s="1"/>
  <c r="AW71"/>
  <c r="AX71" s="1"/>
  <c r="BB71"/>
  <c r="BC71"/>
  <c r="BH71"/>
  <c r="BJ71"/>
  <c r="BP71"/>
  <c r="BU71"/>
  <c r="BW71"/>
  <c r="Z72"/>
  <c r="AB72"/>
  <c r="AH72"/>
  <c r="AI72" s="1"/>
  <c r="AJ72" s="1"/>
  <c r="AP72"/>
  <c r="AR72"/>
  <c r="AS72" s="1"/>
  <c r="BC72"/>
  <c r="BH72"/>
  <c r="BJ72"/>
  <c r="BP72"/>
  <c r="BU72"/>
  <c r="BW72"/>
  <c r="Z73"/>
  <c r="AB73"/>
  <c r="AH73"/>
  <c r="AI73" s="1"/>
  <c r="AJ73" s="1"/>
  <c r="AP73"/>
  <c r="AR73"/>
  <c r="AS73" s="1"/>
  <c r="BC73"/>
  <c r="BH73"/>
  <c r="BJ73"/>
  <c r="BP73"/>
  <c r="BU73"/>
  <c r="BW73"/>
  <c r="Z74"/>
  <c r="AB74"/>
  <c r="AH74"/>
  <c r="AI74" s="1"/>
  <c r="AJ74" s="1"/>
  <c r="AP74"/>
  <c r="AR74"/>
  <c r="AS74" s="1"/>
  <c r="BC74"/>
  <c r="BH74"/>
  <c r="BJ74"/>
  <c r="BP74"/>
  <c r="BU74"/>
  <c r="BW74"/>
  <c r="Z75"/>
  <c r="AB75"/>
  <c r="AH75"/>
  <c r="AI75" s="1"/>
  <c r="AJ75" s="1"/>
  <c r="AP75"/>
  <c r="AR75"/>
  <c r="AS75" s="1"/>
  <c r="BC75"/>
  <c r="BH75"/>
  <c r="BJ75"/>
  <c r="BP75"/>
  <c r="BU75"/>
  <c r="BW75"/>
  <c r="Z76"/>
  <c r="AB76"/>
  <c r="AH76"/>
  <c r="AI76" s="1"/>
  <c r="AJ76" s="1"/>
  <c r="AP76"/>
  <c r="AR76"/>
  <c r="AS76" s="1"/>
  <c r="BC76"/>
  <c r="BH76"/>
  <c r="BJ76"/>
  <c r="BP76"/>
  <c r="BU76"/>
  <c r="BW76"/>
  <c r="Z77"/>
  <c r="AB77"/>
  <c r="AH77"/>
  <c r="AI77" s="1"/>
  <c r="AJ77" s="1"/>
  <c r="AP77"/>
  <c r="AR77"/>
  <c r="AS77" s="1"/>
  <c r="BC77"/>
  <c r="BH77"/>
  <c r="BJ77"/>
  <c r="BP77"/>
  <c r="BU77"/>
  <c r="BW77"/>
  <c r="Z78"/>
  <c r="AB78"/>
  <c r="AH78"/>
  <c r="AI78" s="1"/>
  <c r="AJ78" s="1"/>
  <c r="AP78"/>
  <c r="AR78"/>
  <c r="AS78" s="1"/>
  <c r="BC78"/>
  <c r="BH78"/>
  <c r="BJ78"/>
  <c r="BP78"/>
  <c r="BU78"/>
  <c r="BW78"/>
  <c r="Z79"/>
  <c r="AB79"/>
  <c r="AH79"/>
  <c r="AI79" s="1"/>
  <c r="AJ79" s="1"/>
  <c r="AM79"/>
  <c r="AR79"/>
  <c r="AS79" s="1"/>
  <c r="BH79"/>
  <c r="BJ79"/>
  <c r="BP79"/>
  <c r="BU79"/>
  <c r="BW79"/>
  <c r="Z80"/>
  <c r="AB80"/>
  <c r="AH80"/>
  <c r="AI80" s="1"/>
  <c r="AJ80" s="1"/>
  <c r="AP80"/>
  <c r="AR80"/>
  <c r="AS80" s="1"/>
  <c r="BH80"/>
  <c r="BJ80"/>
  <c r="BP80"/>
  <c r="BU80"/>
  <c r="BW80"/>
  <c r="Z81"/>
  <c r="AB81"/>
  <c r="AH81"/>
  <c r="AI81" s="1"/>
  <c r="AJ81" s="1"/>
  <c r="AP81"/>
  <c r="AR81"/>
  <c r="AS81" s="1"/>
  <c r="BH81"/>
  <c r="BJ81"/>
  <c r="BP81"/>
  <c r="BU81"/>
  <c r="BW81"/>
  <c r="Z82"/>
  <c r="AB82"/>
  <c r="AH82"/>
  <c r="AI82" s="1"/>
  <c r="AJ82" s="1"/>
  <c r="AK82"/>
  <c r="AP82"/>
  <c r="AR82"/>
  <c r="AS82" s="1"/>
  <c r="BH82"/>
  <c r="BJ82"/>
  <c r="BP82"/>
  <c r="BU82"/>
  <c r="BW82"/>
  <c r="Z83"/>
  <c r="AB83"/>
  <c r="AH83"/>
  <c r="AI83" s="1"/>
  <c r="AJ83" s="1"/>
  <c r="AP83"/>
  <c r="AR83"/>
  <c r="AS83" s="1"/>
  <c r="BH83"/>
  <c r="BJ83"/>
  <c r="BP83"/>
  <c r="BU83"/>
  <c r="BW83"/>
  <c r="Z84"/>
  <c r="AB84"/>
  <c r="AH84"/>
  <c r="AI84" s="1"/>
  <c r="AJ84" s="1"/>
  <c r="AR84"/>
  <c r="AS84" s="1"/>
  <c r="BH84"/>
  <c r="BJ84"/>
  <c r="BP84"/>
  <c r="BU84"/>
  <c r="BW84"/>
  <c r="Z85"/>
  <c r="AB85"/>
  <c r="AH85"/>
  <c r="AI85" s="1"/>
  <c r="AJ85" s="1"/>
  <c r="AK85"/>
  <c r="AR85"/>
  <c r="AS85" s="1"/>
  <c r="AW85"/>
  <c r="AX85" s="1"/>
  <c r="BA85" s="1"/>
  <c r="BH85"/>
  <c r="BJ85"/>
  <c r="BP85"/>
  <c r="BU85"/>
  <c r="BW85"/>
  <c r="Z86"/>
  <c r="AB86"/>
  <c r="AH86"/>
  <c r="AI86" s="1"/>
  <c r="AJ86" s="1"/>
  <c r="AP86"/>
  <c r="AR86"/>
  <c r="AS86" s="1"/>
  <c r="BB86"/>
  <c r="BC86"/>
  <c r="BH86"/>
  <c r="BJ86"/>
  <c r="BP86"/>
  <c r="BU86"/>
  <c r="BW86"/>
  <c r="Z87"/>
  <c r="AB87"/>
  <c r="AH87"/>
  <c r="AI87" s="1"/>
  <c r="AJ87" s="1"/>
  <c r="AK87"/>
  <c r="AR87"/>
  <c r="AS87"/>
  <c r="BH87"/>
  <c r="BJ87"/>
  <c r="BP87"/>
  <c r="BU87"/>
  <c r="BW87"/>
  <c r="Z88"/>
  <c r="AB88"/>
  <c r="AH88"/>
  <c r="AI88" s="1"/>
  <c r="AJ88" s="1"/>
  <c r="AR88"/>
  <c r="AS88" s="1"/>
  <c r="BH88"/>
  <c r="BJ88"/>
  <c r="BP88"/>
  <c r="BU88"/>
  <c r="BW88"/>
  <c r="Z89"/>
  <c r="AB89"/>
  <c r="AH89"/>
  <c r="AI89" s="1"/>
  <c r="AJ89" s="1"/>
  <c r="AK89"/>
  <c r="AP89"/>
  <c r="AR89"/>
  <c r="AS89" s="1"/>
  <c r="BH89"/>
  <c r="BJ89"/>
  <c r="BP89"/>
  <c r="BU89"/>
  <c r="BW89"/>
  <c r="Z90"/>
  <c r="AB90"/>
  <c r="AH90"/>
  <c r="AI90" s="1"/>
  <c r="AJ90" s="1"/>
  <c r="AP90"/>
  <c r="AR90"/>
  <c r="AS90" s="1"/>
  <c r="BB90"/>
  <c r="BC90"/>
  <c r="BH90"/>
  <c r="BJ90"/>
  <c r="BP90"/>
  <c r="BU90"/>
  <c r="BW90"/>
  <c r="Z91"/>
  <c r="AB91"/>
  <c r="AJ91"/>
  <c r="AK91"/>
  <c r="AP91"/>
  <c r="AR91"/>
  <c r="AS91" s="1"/>
  <c r="AW91"/>
  <c r="AX91" s="1"/>
  <c r="BH91"/>
  <c r="BJ91"/>
  <c r="BP91"/>
  <c r="BU91"/>
  <c r="BW91"/>
  <c r="Z92"/>
  <c r="AB92"/>
  <c r="AH92"/>
  <c r="AI92" s="1"/>
  <c r="AJ92" s="1"/>
  <c r="AP92"/>
  <c r="AR92"/>
  <c r="AS92" s="1"/>
  <c r="BH92"/>
  <c r="BJ92"/>
  <c r="BP92"/>
  <c r="BU92"/>
  <c r="BW92"/>
  <c r="Z93"/>
  <c r="AB93"/>
  <c r="AH93"/>
  <c r="AI93" s="1"/>
  <c r="AJ93" s="1"/>
  <c r="AK93"/>
  <c r="AP93"/>
  <c r="AR93"/>
  <c r="AS93" s="1"/>
  <c r="BH93"/>
  <c r="BJ93"/>
  <c r="BP93"/>
  <c r="BU93"/>
  <c r="BW93"/>
  <c r="Z94"/>
  <c r="AB94"/>
  <c r="AH94"/>
  <c r="AI94" s="1"/>
  <c r="AJ94" s="1"/>
  <c r="AP94"/>
  <c r="AR94"/>
  <c r="AS94" s="1"/>
  <c r="BB94"/>
  <c r="BC94"/>
  <c r="BH94"/>
  <c r="BJ94"/>
  <c r="BP94"/>
  <c r="BU94"/>
  <c r="BW94"/>
  <c r="Z95"/>
  <c r="AB95"/>
  <c r="AH95"/>
  <c r="AI95" s="1"/>
  <c r="AJ95" s="1"/>
  <c r="AP95"/>
  <c r="AR95"/>
  <c r="AS95" s="1"/>
  <c r="BH95"/>
  <c r="BJ95"/>
  <c r="BP95"/>
  <c r="BU95"/>
  <c r="BW95"/>
  <c r="Z96"/>
  <c r="AB96"/>
  <c r="AH96"/>
  <c r="AI96" s="1"/>
  <c r="AJ96" s="1"/>
  <c r="AP96"/>
  <c r="AR96"/>
  <c r="AS96" s="1"/>
  <c r="BB96"/>
  <c r="BC96"/>
  <c r="BH96"/>
  <c r="BJ96"/>
  <c r="BP96"/>
  <c r="BU96"/>
  <c r="BW96"/>
  <c r="Z97"/>
  <c r="AB97"/>
  <c r="AI97"/>
  <c r="AJ97" s="1"/>
  <c r="AK97"/>
  <c r="AP97"/>
  <c r="AR97"/>
  <c r="AS97" s="1"/>
  <c r="AW97"/>
  <c r="AX97" s="1"/>
  <c r="BA97" s="1"/>
  <c r="BB97" s="1"/>
  <c r="BH97"/>
  <c r="BJ97"/>
  <c r="BP97"/>
  <c r="BU97"/>
  <c r="BW97"/>
  <c r="Z98"/>
  <c r="AB98"/>
  <c r="AI98"/>
  <c r="AJ98"/>
  <c r="AK98"/>
  <c r="AR98"/>
  <c r="AS98" s="1"/>
  <c r="AW98"/>
  <c r="AX98" s="1"/>
  <c r="BA98" s="1"/>
  <c r="BH98"/>
  <c r="BJ98"/>
  <c r="BP98"/>
  <c r="BU98"/>
  <c r="BW98"/>
  <c r="Z99"/>
  <c r="AB99"/>
  <c r="AI99"/>
  <c r="AJ99" s="1"/>
  <c r="AK99"/>
  <c r="AP99"/>
  <c r="AR99"/>
  <c r="AS99" s="1"/>
  <c r="AW99"/>
  <c r="AX99" s="1"/>
  <c r="BA99" s="1"/>
  <c r="BH99"/>
  <c r="BJ99"/>
  <c r="BP99"/>
  <c r="BU99"/>
  <c r="BW99"/>
  <c r="Z100"/>
  <c r="AB100"/>
  <c r="AI100"/>
  <c r="AJ100" s="1"/>
  <c r="AK100"/>
  <c r="AP100"/>
  <c r="AR100"/>
  <c r="AS100" s="1"/>
  <c r="AW100"/>
  <c r="AX100" s="1"/>
  <c r="BA100" s="1"/>
  <c r="BH100"/>
  <c r="BJ100"/>
  <c r="BP100"/>
  <c r="BU100"/>
  <c r="BW100"/>
  <c r="Z101"/>
  <c r="AB101"/>
  <c r="AI101"/>
  <c r="AJ101" s="1"/>
  <c r="AK101"/>
  <c r="AR101"/>
  <c r="AS101"/>
  <c r="AW101"/>
  <c r="AX101"/>
  <c r="BB101"/>
  <c r="BC101"/>
  <c r="BH101"/>
  <c r="BJ101"/>
  <c r="BP101"/>
  <c r="BU101"/>
  <c r="BW101"/>
  <c r="Z102"/>
  <c r="AB102"/>
  <c r="AI102"/>
  <c r="AJ102" s="1"/>
  <c r="AK102"/>
  <c r="AP102"/>
  <c r="AR102"/>
  <c r="AS102" s="1"/>
  <c r="AW102"/>
  <c r="AX102" s="1"/>
  <c r="BH102"/>
  <c r="BJ102"/>
  <c r="BP102"/>
  <c r="BU102"/>
  <c r="BW102"/>
  <c r="Z103"/>
  <c r="AB103"/>
  <c r="AH103"/>
  <c r="AI103" s="1"/>
  <c r="AJ103" s="1"/>
  <c r="AP103"/>
  <c r="AR103"/>
  <c r="AS103" s="1"/>
  <c r="BH103"/>
  <c r="BJ103"/>
  <c r="BP103"/>
  <c r="BU103"/>
  <c r="BW103"/>
  <c r="S104"/>
  <c r="Z104"/>
  <c r="AB104"/>
  <c r="AH104"/>
  <c r="AI104" s="1"/>
  <c r="AJ104" s="1"/>
  <c r="AP104"/>
  <c r="AR104"/>
  <c r="AS104" s="1"/>
  <c r="BH104"/>
  <c r="BJ104"/>
  <c r="BP104"/>
  <c r="BU104"/>
  <c r="BW104"/>
  <c r="S105"/>
  <c r="Z105"/>
  <c r="AB105"/>
  <c r="AH105"/>
  <c r="AI105" s="1"/>
  <c r="AJ105" s="1"/>
  <c r="AP105"/>
  <c r="AR105"/>
  <c r="AS105" s="1"/>
  <c r="BH105"/>
  <c r="BJ105"/>
  <c r="BP105"/>
  <c r="BU105"/>
  <c r="BW105"/>
  <c r="S106"/>
  <c r="Z106"/>
  <c r="AB106"/>
  <c r="AH106"/>
  <c r="AI106" s="1"/>
  <c r="AJ106" s="1"/>
  <c r="AP106"/>
  <c r="AR106"/>
  <c r="AS106" s="1"/>
  <c r="BH106"/>
  <c r="BJ106"/>
  <c r="BP106"/>
  <c r="BU106"/>
  <c r="BW106"/>
  <c r="S107"/>
  <c r="Z107"/>
  <c r="AB107"/>
  <c r="AH107"/>
  <c r="AI107" s="1"/>
  <c r="AJ107" s="1"/>
  <c r="AP107"/>
  <c r="AR107"/>
  <c r="AS107" s="1"/>
  <c r="BH107"/>
  <c r="BJ107"/>
  <c r="BP107"/>
  <c r="BU107"/>
  <c r="BW107"/>
  <c r="S108"/>
  <c r="Z108"/>
  <c r="AB108"/>
  <c r="AH108"/>
  <c r="AI108" s="1"/>
  <c r="AJ108" s="1"/>
  <c r="AP108"/>
  <c r="AR108"/>
  <c r="AS108" s="1"/>
  <c r="BH108"/>
  <c r="BJ108"/>
  <c r="BP108"/>
  <c r="BU108"/>
  <c r="BW108"/>
  <c r="S109"/>
  <c r="Z109"/>
  <c r="AB109"/>
  <c r="AH109"/>
  <c r="AI109" s="1"/>
  <c r="AJ109" s="1"/>
  <c r="AP109"/>
  <c r="AR109"/>
  <c r="AS109" s="1"/>
  <c r="BH109"/>
  <c r="BJ109"/>
  <c r="BP109"/>
  <c r="BU109"/>
  <c r="BW109"/>
  <c r="S110"/>
  <c r="Z110"/>
  <c r="AB110"/>
  <c r="AH110"/>
  <c r="AI110" s="1"/>
  <c r="AJ110" s="1"/>
  <c r="AP110"/>
  <c r="AR110"/>
  <c r="AS110" s="1"/>
  <c r="BH110"/>
  <c r="BJ110"/>
  <c r="BP110"/>
  <c r="BU110"/>
  <c r="BW110"/>
  <c r="S111"/>
  <c r="Z111"/>
  <c r="AB111"/>
  <c r="AH111"/>
  <c r="AI111" s="1"/>
  <c r="AJ111" s="1"/>
  <c r="AP111"/>
  <c r="AR111"/>
  <c r="AS111" s="1"/>
  <c r="BH111"/>
  <c r="BJ111"/>
  <c r="BP111"/>
  <c r="BT111"/>
  <c r="BU111" s="1"/>
  <c r="BW111"/>
  <c r="S112"/>
  <c r="Z112"/>
  <c r="AB112"/>
  <c r="AH112"/>
  <c r="AI112" s="1"/>
  <c r="AJ112" s="1"/>
  <c r="AK112"/>
  <c r="AP112"/>
  <c r="AR112"/>
  <c r="AS112" s="1"/>
  <c r="BH112"/>
  <c r="BJ112"/>
  <c r="BP112"/>
  <c r="BU112"/>
  <c r="BW112"/>
  <c r="S113"/>
  <c r="Z113"/>
  <c r="AB113"/>
  <c r="AH113"/>
  <c r="AI113" s="1"/>
  <c r="AJ113" s="1"/>
  <c r="AK113"/>
  <c r="AP113"/>
  <c r="AR113"/>
  <c r="AS113" s="1"/>
  <c r="BH113"/>
  <c r="BJ113"/>
  <c r="BP113"/>
  <c r="BU113"/>
  <c r="BW113"/>
  <c r="S114"/>
  <c r="Z114"/>
  <c r="AB114"/>
  <c r="AH114"/>
  <c r="AI114" s="1"/>
  <c r="AJ114" s="1"/>
  <c r="AP114"/>
  <c r="AR114"/>
  <c r="AS114" s="1"/>
  <c r="BH114"/>
  <c r="BJ114"/>
  <c r="BP114"/>
  <c r="BU114"/>
  <c r="BW114"/>
  <c r="S115"/>
  <c r="Z115"/>
  <c r="AB115"/>
  <c r="AH115"/>
  <c r="AI115" s="1"/>
  <c r="AJ115" s="1"/>
  <c r="AP115"/>
  <c r="AR115"/>
  <c r="AS115" s="1"/>
  <c r="BH115"/>
  <c r="BJ115"/>
  <c r="BP115"/>
  <c r="BU115"/>
  <c r="BW115"/>
  <c r="S116"/>
  <c r="Z116"/>
  <c r="AB116"/>
  <c r="AH116"/>
  <c r="AI116" s="1"/>
  <c r="AJ116" s="1"/>
  <c r="AK116"/>
  <c r="AP116"/>
  <c r="AR116"/>
  <c r="AS116" s="1"/>
  <c r="BH116"/>
  <c r="BJ116"/>
  <c r="BP116"/>
  <c r="BU116"/>
  <c r="BW116"/>
  <c r="S117"/>
  <c r="Z117"/>
  <c r="AB117"/>
  <c r="AH117"/>
  <c r="AI117" s="1"/>
  <c r="AJ117" s="1"/>
  <c r="AK117"/>
  <c r="AP117"/>
  <c r="AR117"/>
  <c r="AS117" s="1"/>
  <c r="BH117"/>
  <c r="BJ117"/>
  <c r="BP117"/>
  <c r="BU117"/>
  <c r="BW117"/>
  <c r="S118"/>
  <c r="Z118"/>
  <c r="AB118"/>
  <c r="AH118"/>
  <c r="AI118" s="1"/>
  <c r="AJ118" s="1"/>
  <c r="AP118"/>
  <c r="AR118"/>
  <c r="AS118" s="1"/>
  <c r="BH118"/>
  <c r="BJ118"/>
  <c r="BP118"/>
  <c r="BU118"/>
  <c r="BW118"/>
  <c r="S119"/>
  <c r="Z119"/>
  <c r="AB119"/>
  <c r="AH119"/>
  <c r="AI119" s="1"/>
  <c r="AJ119" s="1"/>
  <c r="AP119"/>
  <c r="AR119"/>
  <c r="AS119" s="1"/>
  <c r="BH119"/>
  <c r="BJ119"/>
  <c r="BP119"/>
  <c r="BU119"/>
  <c r="BW119"/>
  <c r="S120"/>
  <c r="Z120"/>
  <c r="AB120"/>
  <c r="AH120"/>
  <c r="AI120" s="1"/>
  <c r="AJ120" s="1"/>
  <c r="AP120"/>
  <c r="AR120"/>
  <c r="AS120" s="1"/>
  <c r="BH120"/>
  <c r="BJ120"/>
  <c r="BP120"/>
  <c r="BU120"/>
  <c r="BW120"/>
  <c r="Z121"/>
  <c r="AB121"/>
  <c r="AH121"/>
  <c r="AI121" s="1"/>
  <c r="AJ121" s="1"/>
  <c r="AP121"/>
  <c r="AR121"/>
  <c r="AS121" s="1"/>
  <c r="BH121"/>
  <c r="BJ121"/>
  <c r="BP121"/>
  <c r="BU121"/>
  <c r="BW121"/>
  <c r="Z122"/>
  <c r="AB122"/>
  <c r="AH122"/>
  <c r="AI122" s="1"/>
  <c r="AJ122" s="1"/>
  <c r="AP122"/>
  <c r="AR122"/>
  <c r="AS122" s="1"/>
  <c r="BH122"/>
  <c r="BJ122"/>
  <c r="BP122"/>
  <c r="BU122"/>
  <c r="BW122"/>
  <c r="S123"/>
  <c r="Z123"/>
  <c r="AB123"/>
  <c r="AI123"/>
  <c r="AJ123" s="1"/>
  <c r="AK123"/>
  <c r="AP123"/>
  <c r="AR123"/>
  <c r="AS123" s="1"/>
  <c r="AW123"/>
  <c r="AX123" s="1"/>
  <c r="BH123"/>
  <c r="BJ123"/>
  <c r="BP123"/>
  <c r="BU123"/>
  <c r="BW123"/>
  <c r="Z124"/>
  <c r="AB124"/>
  <c r="AH124"/>
  <c r="AI124" s="1"/>
  <c r="AJ124" s="1"/>
  <c r="AK124"/>
  <c r="AP124"/>
  <c r="AR124"/>
  <c r="AS124" s="1"/>
  <c r="BH124"/>
  <c r="BJ124"/>
  <c r="BP124"/>
  <c r="BU124"/>
  <c r="BW124"/>
  <c r="Z125"/>
  <c r="AB125"/>
  <c r="AH125"/>
  <c r="AI125" s="1"/>
  <c r="AM125"/>
  <c r="AP125" s="1"/>
  <c r="AR125"/>
  <c r="AS125" s="1"/>
  <c r="BH125"/>
  <c r="BP125"/>
  <c r="BU125"/>
  <c r="AH126"/>
  <c r="AI126" s="1"/>
  <c r="AM126"/>
  <c r="AP126" s="1"/>
  <c r="AR126"/>
  <c r="BU126"/>
  <c r="AH127"/>
  <c r="AI127" s="1"/>
  <c r="AK127"/>
  <c r="AL127"/>
  <c r="AM127"/>
  <c r="AP127" s="1"/>
  <c r="AR127"/>
  <c r="BU127"/>
  <c r="AH128"/>
  <c r="AK128" s="1"/>
  <c r="AL128"/>
  <c r="AM128"/>
  <c r="AR128"/>
  <c r="BU128"/>
  <c r="Z129"/>
  <c r="AB129"/>
  <c r="AH129"/>
  <c r="AI129" s="1"/>
  <c r="AR129"/>
  <c r="AS129" s="1"/>
  <c r="BH129"/>
  <c r="BP129"/>
  <c r="BU129"/>
  <c r="BW129"/>
  <c r="AH130"/>
  <c r="AI130" s="1"/>
  <c r="AL130"/>
  <c r="AM130"/>
  <c r="AP130" s="1"/>
  <c r="AR130"/>
  <c r="BU130"/>
  <c r="BV130"/>
  <c r="BW130"/>
  <c r="AH131"/>
  <c r="AI131" s="1"/>
  <c r="AL131"/>
  <c r="AP131" s="1"/>
  <c r="AM131"/>
  <c r="AR131"/>
  <c r="BU131"/>
  <c r="BV131"/>
  <c r="BW131"/>
  <c r="AH132"/>
  <c r="AI132" s="1"/>
  <c r="AP132"/>
  <c r="AR132"/>
  <c r="BU132"/>
  <c r="BV132"/>
  <c r="BW132"/>
  <c r="AH133"/>
  <c r="AI133"/>
  <c r="AK133"/>
  <c r="AL133"/>
  <c r="AP133" s="1"/>
  <c r="AM133"/>
  <c r="AR133"/>
  <c r="AW133"/>
  <c r="BU133"/>
  <c r="BV133"/>
  <c r="BW133"/>
  <c r="AH134"/>
  <c r="AI134" s="1"/>
  <c r="AR134"/>
  <c r="BU134"/>
  <c r="BV134"/>
  <c r="BW134"/>
  <c r="BW180" i="10" l="1"/>
  <c r="AW131" i="14"/>
  <c r="BA131" s="1"/>
  <c r="BA123"/>
  <c r="BB123" s="1"/>
  <c r="AW93"/>
  <c r="AX93" s="1"/>
  <c r="BA93" s="1"/>
  <c r="BB93" s="1"/>
  <c r="AK84"/>
  <c r="BB69"/>
  <c r="AW66"/>
  <c r="AX66" s="1"/>
  <c r="BB61"/>
  <c r="AW58"/>
  <c r="AX58" s="1"/>
  <c r="BB53"/>
  <c r="AW42"/>
  <c r="AX42" s="1"/>
  <c r="AV72" i="10"/>
  <c r="AW72" s="1"/>
  <c r="BU72" s="1"/>
  <c r="BW72" s="1"/>
  <c r="AV70"/>
  <c r="AW70" s="1"/>
  <c r="BA65"/>
  <c r="BA64"/>
  <c r="AV62"/>
  <c r="AW62" s="1"/>
  <c r="BU62" s="1"/>
  <c r="BW62" s="1"/>
  <c r="BA57"/>
  <c r="BA56"/>
  <c r="AV54"/>
  <c r="AW54" s="1"/>
  <c r="AJ51"/>
  <c r="AJ49"/>
  <c r="AJ47"/>
  <c r="AJ45"/>
  <c r="AJ43"/>
  <c r="AJ41"/>
  <c r="AJ39"/>
  <c r="AJ37"/>
  <c r="AJ35"/>
  <c r="AJ33"/>
  <c r="AJ31"/>
  <c r="AJ29"/>
  <c r="AJ27"/>
  <c r="AJ25"/>
  <c r="AJ23"/>
  <c r="AJ21"/>
  <c r="AJ19"/>
  <c r="AJ17"/>
  <c r="AJ15"/>
  <c r="AJ13"/>
  <c r="AJ11"/>
  <c r="AJ9"/>
  <c r="BB70" i="14"/>
  <c r="AK70"/>
  <c r="BB62"/>
  <c r="AK62"/>
  <c r="BB54"/>
  <c r="AK54"/>
  <c r="BW179" i="10"/>
  <c r="BW178"/>
  <c r="BW177"/>
  <c r="BA66"/>
  <c r="AJ66"/>
  <c r="BA58"/>
  <c r="AJ58"/>
  <c r="AK131" i="14"/>
  <c r="AK122"/>
  <c r="AK126"/>
  <c r="AW122"/>
  <c r="AX122" s="1"/>
  <c r="AK119"/>
  <c r="AK86"/>
  <c r="AK80"/>
  <c r="AW70"/>
  <c r="AX70" s="1"/>
  <c r="BB65"/>
  <c r="BB64"/>
  <c r="AW62"/>
  <c r="AX62" s="1"/>
  <c r="BB57"/>
  <c r="BB56"/>
  <c r="AW54"/>
  <c r="AX54" s="1"/>
  <c r="BV54" s="1"/>
  <c r="BX54" s="1"/>
  <c r="BB41"/>
  <c r="BB40"/>
  <c r="BW183" i="10"/>
  <c r="BW182"/>
  <c r="BW181"/>
  <c r="BU142"/>
  <c r="BW142" s="1"/>
  <c r="BA69"/>
  <c r="AV66"/>
  <c r="AW66" s="1"/>
  <c r="BU66" s="1"/>
  <c r="BW66" s="1"/>
  <c r="BA61"/>
  <c r="AV58"/>
  <c r="AW58" s="1"/>
  <c r="BA53"/>
  <c r="BA133" i="14"/>
  <c r="BC133" s="1"/>
  <c r="AW134"/>
  <c r="BA134" s="1"/>
  <c r="BC134" s="1"/>
  <c r="AK134"/>
  <c r="AK132"/>
  <c r="AK130"/>
  <c r="AP128"/>
  <c r="AW126"/>
  <c r="BA126" s="1"/>
  <c r="BB126" s="1"/>
  <c r="AW124"/>
  <c r="BA124" s="1"/>
  <c r="AK120"/>
  <c r="AW119"/>
  <c r="AX119" s="1"/>
  <c r="AK118"/>
  <c r="AW117"/>
  <c r="AX117" s="1"/>
  <c r="AW116"/>
  <c r="BA116" s="1"/>
  <c r="BB116" s="1"/>
  <c r="AK115"/>
  <c r="AK114"/>
  <c r="AW113"/>
  <c r="AW112"/>
  <c r="AX112" s="1"/>
  <c r="BV112" s="1"/>
  <c r="BX112" s="1"/>
  <c r="AK88"/>
  <c r="AW86"/>
  <c r="AX86" s="1"/>
  <c r="AK69"/>
  <c r="AK67"/>
  <c r="AK65"/>
  <c r="AK63"/>
  <c r="AK61"/>
  <c r="AK59"/>
  <c r="AK57"/>
  <c r="AK55"/>
  <c r="AK53"/>
  <c r="AK41"/>
  <c r="BU163" i="10"/>
  <c r="BV68" i="14"/>
  <c r="BX68" s="1"/>
  <c r="BV66"/>
  <c r="BV64"/>
  <c r="BX64" s="1"/>
  <c r="BV62"/>
  <c r="BV60"/>
  <c r="BX60" s="1"/>
  <c r="BV58"/>
  <c r="BV56"/>
  <c r="BX56" s="1"/>
  <c r="BV52"/>
  <c r="BX52" s="1"/>
  <c r="BW163" i="10"/>
  <c r="BU161"/>
  <c r="BW161" s="1"/>
  <c r="BW167"/>
  <c r="BW166"/>
  <c r="BW165"/>
  <c r="BW164"/>
  <c r="BU164"/>
  <c r="BU162"/>
  <c r="BW162" s="1"/>
  <c r="BU160"/>
  <c r="BW160" s="1"/>
  <c r="BU158"/>
  <c r="BW158" s="1"/>
  <c r="BU156"/>
  <c r="BW156" s="1"/>
  <c r="BU154"/>
  <c r="BW154" s="1"/>
  <c r="BU152"/>
  <c r="BW152" s="1"/>
  <c r="BU150"/>
  <c r="BW150" s="1"/>
  <c r="BU148"/>
  <c r="BW148" s="1"/>
  <c r="BU146"/>
  <c r="BW146" s="1"/>
  <c r="BU143"/>
  <c r="BW143" s="1"/>
  <c r="BU140"/>
  <c r="BW140" s="1"/>
  <c r="BU138"/>
  <c r="BW138" s="1"/>
  <c r="BU135"/>
  <c r="BW135" s="1"/>
  <c r="BU159"/>
  <c r="BW159" s="1"/>
  <c r="BU157"/>
  <c r="BW157" s="1"/>
  <c r="BU155"/>
  <c r="BW155" s="1"/>
  <c r="BU153"/>
  <c r="BW153" s="1"/>
  <c r="BU151"/>
  <c r="BW151" s="1"/>
  <c r="BU149"/>
  <c r="BW149" s="1"/>
  <c r="BU147"/>
  <c r="BW147" s="1"/>
  <c r="BU145"/>
  <c r="BW145" s="1"/>
  <c r="BU141"/>
  <c r="BW141" s="1"/>
  <c r="BU139"/>
  <c r="BW139" s="1"/>
  <c r="BU137"/>
  <c r="BW137" s="1"/>
  <c r="AH71"/>
  <c r="AI71" s="1"/>
  <c r="AV71"/>
  <c r="AW71" s="1"/>
  <c r="BU71" s="1"/>
  <c r="BW71" s="1"/>
  <c r="AH69"/>
  <c r="AI69" s="1"/>
  <c r="AV69"/>
  <c r="AW69" s="1"/>
  <c r="AH67"/>
  <c r="AI67" s="1"/>
  <c r="AV67"/>
  <c r="AW67" s="1"/>
  <c r="AH65"/>
  <c r="AI65" s="1"/>
  <c r="AV65"/>
  <c r="AW65" s="1"/>
  <c r="AH63"/>
  <c r="AI63" s="1"/>
  <c r="AV63"/>
  <c r="AW63" s="1"/>
  <c r="BU63" s="1"/>
  <c r="BW63" s="1"/>
  <c r="AH61"/>
  <c r="AI61" s="1"/>
  <c r="AV61"/>
  <c r="AW61" s="1"/>
  <c r="AH59"/>
  <c r="AI59" s="1"/>
  <c r="AV59"/>
  <c r="AW59" s="1"/>
  <c r="BU59" s="1"/>
  <c r="BW59" s="1"/>
  <c r="AH57"/>
  <c r="AI57" s="1"/>
  <c r="AV57"/>
  <c r="AW57" s="1"/>
  <c r="AH55"/>
  <c r="AI55" s="1"/>
  <c r="AV55"/>
  <c r="AW55" s="1"/>
  <c r="BU55" s="1"/>
  <c r="BW55" s="1"/>
  <c r="AH53"/>
  <c r="AI53" s="1"/>
  <c r="AV53"/>
  <c r="AW53" s="1"/>
  <c r="BU6"/>
  <c r="BW6" s="1"/>
  <c r="AV51"/>
  <c r="AW51" s="1"/>
  <c r="AV49"/>
  <c r="AW49" s="1"/>
  <c r="AV47"/>
  <c r="AW47" s="1"/>
  <c r="AV45"/>
  <c r="AW45" s="1"/>
  <c r="AV43"/>
  <c r="AW43" s="1"/>
  <c r="AV41"/>
  <c r="AW41" s="1"/>
  <c r="AV39"/>
  <c r="AW39" s="1"/>
  <c r="AV37"/>
  <c r="AW37" s="1"/>
  <c r="AV35"/>
  <c r="AW35" s="1"/>
  <c r="AV33"/>
  <c r="AW33" s="1"/>
  <c r="AV31"/>
  <c r="AW31" s="1"/>
  <c r="AV29"/>
  <c r="AW29" s="1"/>
  <c r="AV27"/>
  <c r="AW27" s="1"/>
  <c r="AV25"/>
  <c r="AW25" s="1"/>
  <c r="AV23"/>
  <c r="AW23" s="1"/>
  <c r="AV21"/>
  <c r="AW21" s="1"/>
  <c r="AV19"/>
  <c r="AW19" s="1"/>
  <c r="AV17"/>
  <c r="AW17" s="1"/>
  <c r="AV15"/>
  <c r="AW15" s="1"/>
  <c r="AV13"/>
  <c r="AW13" s="1"/>
  <c r="AV11"/>
  <c r="AW11" s="1"/>
  <c r="AV9"/>
  <c r="AW9" s="1"/>
  <c r="AV7"/>
  <c r="AW7" s="1"/>
  <c r="BV123" i="14"/>
  <c r="BX123" s="1"/>
  <c r="BC123"/>
  <c r="AX113"/>
  <c r="BA113"/>
  <c r="AW132"/>
  <c r="BA132" s="1"/>
  <c r="AW130"/>
  <c r="BA130" s="1"/>
  <c r="BC130" s="1"/>
  <c r="AK129"/>
  <c r="AK125"/>
  <c r="BA122"/>
  <c r="BB122" s="1"/>
  <c r="AW120"/>
  <c r="BA119"/>
  <c r="BB119" s="1"/>
  <c r="AW118"/>
  <c r="BA117"/>
  <c r="BB117" s="1"/>
  <c r="AW115"/>
  <c r="AW114"/>
  <c r="AX114" s="1"/>
  <c r="BX66"/>
  <c r="BX62"/>
  <c r="BX58"/>
  <c r="BA102"/>
  <c r="AW89"/>
  <c r="AX89" s="1"/>
  <c r="BA89" s="1"/>
  <c r="AW88"/>
  <c r="AX88" s="1"/>
  <c r="BA88" s="1"/>
  <c r="AW87"/>
  <c r="AX87" s="1"/>
  <c r="BA87" s="1"/>
  <c r="AW84"/>
  <c r="AW82"/>
  <c r="AX82" s="1"/>
  <c r="BA82" s="1"/>
  <c r="AW80"/>
  <c r="AX80" s="1"/>
  <c r="BA80" s="1"/>
  <c r="BV71"/>
  <c r="BV70"/>
  <c r="BX70" s="1"/>
  <c r="AW69"/>
  <c r="AX69" s="1"/>
  <c r="BV69"/>
  <c r="BX69" s="1"/>
  <c r="AW67"/>
  <c r="AX67" s="1"/>
  <c r="BV67"/>
  <c r="BX67" s="1"/>
  <c r="AW65"/>
  <c r="AX65" s="1"/>
  <c r="BV65"/>
  <c r="BX65" s="1"/>
  <c r="AW63"/>
  <c r="AX63" s="1"/>
  <c r="BV63"/>
  <c r="BX63" s="1"/>
  <c r="AW61"/>
  <c r="AX61" s="1"/>
  <c r="BV61"/>
  <c r="BX61" s="1"/>
  <c r="AW59"/>
  <c r="AX59" s="1"/>
  <c r="BV59"/>
  <c r="BX59" s="1"/>
  <c r="AW57"/>
  <c r="AX57" s="1"/>
  <c r="BV57"/>
  <c r="BX57" s="1"/>
  <c r="AW55"/>
  <c r="AX55" s="1"/>
  <c r="BV55"/>
  <c r="BX55" s="1"/>
  <c r="AW53"/>
  <c r="AX53" s="1"/>
  <c r="BV53"/>
  <c r="BX53" s="1"/>
  <c r="BV51"/>
  <c r="BX51" s="1"/>
  <c r="AW41"/>
  <c r="AX41" s="1"/>
  <c r="BV41" s="1"/>
  <c r="BX41" s="1"/>
  <c r="BV91"/>
  <c r="BX91" s="1"/>
  <c r="BV85"/>
  <c r="BX85" s="1"/>
  <c r="BC131"/>
  <c r="BB131"/>
  <c r="BB132"/>
  <c r="BC132"/>
  <c r="BV114"/>
  <c r="BX114" s="1"/>
  <c r="BV113"/>
  <c r="BX113" s="1"/>
  <c r="BV102"/>
  <c r="BX102" s="1"/>
  <c r="BV98"/>
  <c r="BX98" s="1"/>
  <c r="BC93"/>
  <c r="BB88"/>
  <c r="BC88"/>
  <c r="BB87"/>
  <c r="BC87"/>
  <c r="BV86"/>
  <c r="BX86" s="1"/>
  <c r="BX71"/>
  <c r="BC124"/>
  <c r="BB124"/>
  <c r="BV122"/>
  <c r="BX122" s="1"/>
  <c r="BV119"/>
  <c r="BX119" s="1"/>
  <c r="BV117"/>
  <c r="BX117" s="1"/>
  <c r="BV101"/>
  <c r="BX101" s="1"/>
  <c r="BC100"/>
  <c r="BB100"/>
  <c r="BV100"/>
  <c r="BX100" s="1"/>
  <c r="BC99"/>
  <c r="BB99"/>
  <c r="BV99"/>
  <c r="BX99" s="1"/>
  <c r="BC98"/>
  <c r="BB98"/>
  <c r="BV97"/>
  <c r="BX97" s="1"/>
  <c r="BC89"/>
  <c r="BB89"/>
  <c r="BV89"/>
  <c r="BX89" s="1"/>
  <c r="BB85"/>
  <c r="BC85"/>
  <c r="BC82"/>
  <c r="BB82"/>
  <c r="BV82"/>
  <c r="BX82" s="1"/>
  <c r="BC80"/>
  <c r="BB80"/>
  <c r="BV80"/>
  <c r="BX80" s="1"/>
  <c r="BC126"/>
  <c r="BC122"/>
  <c r="BC119"/>
  <c r="BC117"/>
  <c r="BA114"/>
  <c r="BB134"/>
  <c r="AW129"/>
  <c r="AW128"/>
  <c r="BA128" s="1"/>
  <c r="BC128" s="1"/>
  <c r="AI128"/>
  <c r="AW127"/>
  <c r="BA127" s="1"/>
  <c r="BC127" s="1"/>
  <c r="AW125"/>
  <c r="AX124"/>
  <c r="BV124" s="1"/>
  <c r="BX124" s="1"/>
  <c r="AW121"/>
  <c r="AK121"/>
  <c r="AX116"/>
  <c r="BV116" s="1"/>
  <c r="BX116" s="1"/>
  <c r="AW111"/>
  <c r="AK111"/>
  <c r="AW110"/>
  <c r="AK110"/>
  <c r="AW109"/>
  <c r="AK109"/>
  <c r="AW108"/>
  <c r="AK108"/>
  <c r="AW107"/>
  <c r="AK107"/>
  <c r="AW106"/>
  <c r="AK106"/>
  <c r="AW105"/>
  <c r="AK105"/>
  <c r="AW104"/>
  <c r="AK104"/>
  <c r="AW103"/>
  <c r="AK103"/>
  <c r="AW96"/>
  <c r="AX96" s="1"/>
  <c r="BV96" s="1"/>
  <c r="BX96" s="1"/>
  <c r="AK96"/>
  <c r="AW95"/>
  <c r="AX95" s="1"/>
  <c r="BA95" s="1"/>
  <c r="BB95" s="1"/>
  <c r="AK95"/>
  <c r="AW94"/>
  <c r="AX94" s="1"/>
  <c r="BV94" s="1"/>
  <c r="BX94" s="1"/>
  <c r="AK94"/>
  <c r="AW92"/>
  <c r="AK92"/>
  <c r="AW90"/>
  <c r="AX90" s="1"/>
  <c r="BV90" s="1"/>
  <c r="BX90" s="1"/>
  <c r="AK90"/>
  <c r="AW83"/>
  <c r="AK83"/>
  <c r="AW81"/>
  <c r="AK81"/>
  <c r="AW79"/>
  <c r="AK79"/>
  <c r="BB78"/>
  <c r="AW78"/>
  <c r="AX78" s="1"/>
  <c r="BV78" s="1"/>
  <c r="BX78" s="1"/>
  <c r="AK78"/>
  <c r="BB77"/>
  <c r="AW77"/>
  <c r="AX77" s="1"/>
  <c r="BV77" s="1"/>
  <c r="BX77" s="1"/>
  <c r="AK77"/>
  <c r="BB76"/>
  <c r="AW76"/>
  <c r="AX76" s="1"/>
  <c r="BV76" s="1"/>
  <c r="BX76" s="1"/>
  <c r="AK76"/>
  <c r="BB75"/>
  <c r="AW75"/>
  <c r="AX75" s="1"/>
  <c r="BV75" s="1"/>
  <c r="BX75" s="1"/>
  <c r="AK75"/>
  <c r="BB74"/>
  <c r="AW74"/>
  <c r="AX74" s="1"/>
  <c r="BV74" s="1"/>
  <c r="BX74" s="1"/>
  <c r="AK74"/>
  <c r="BB73"/>
  <c r="AW73"/>
  <c r="AX73" s="1"/>
  <c r="BV73" s="1"/>
  <c r="BX73" s="1"/>
  <c r="AK73"/>
  <c r="BB72"/>
  <c r="AW72"/>
  <c r="AX72" s="1"/>
  <c r="BV72" s="1"/>
  <c r="BX72" s="1"/>
  <c r="AK72"/>
  <c r="BB51"/>
  <c r="AK51"/>
  <c r="BV42"/>
  <c r="BX42" s="1"/>
  <c r="BV40"/>
  <c r="BX40" s="1"/>
  <c r="BW189" i="10"/>
  <c r="BW188"/>
  <c r="BW187"/>
  <c r="BW186"/>
  <c r="BU144"/>
  <c r="BW144" s="1"/>
  <c r="BU136"/>
  <c r="BW136" s="1"/>
  <c r="BU67"/>
  <c r="BW67" s="1"/>
  <c r="BU51"/>
  <c r="BW51" s="1"/>
  <c r="BU49"/>
  <c r="BW49" s="1"/>
  <c r="BU47"/>
  <c r="BW47" s="1"/>
  <c r="BU45"/>
  <c r="BW45" s="1"/>
  <c r="BU43"/>
  <c r="BW43" s="1"/>
  <c r="BU41"/>
  <c r="BW41" s="1"/>
  <c r="BU39"/>
  <c r="BW39" s="1"/>
  <c r="BU37"/>
  <c r="BW37" s="1"/>
  <c r="BU35"/>
  <c r="BW35" s="1"/>
  <c r="BU33"/>
  <c r="BW33" s="1"/>
  <c r="BU31"/>
  <c r="BW31" s="1"/>
  <c r="BU29"/>
  <c r="BW29" s="1"/>
  <c r="BU27"/>
  <c r="BW27" s="1"/>
  <c r="BU25"/>
  <c r="BW25" s="1"/>
  <c r="BU23"/>
  <c r="BW23" s="1"/>
  <c r="BU21"/>
  <c r="BW21" s="1"/>
  <c r="BU19"/>
  <c r="BW19" s="1"/>
  <c r="BU17"/>
  <c r="BW17" s="1"/>
  <c r="BU15"/>
  <c r="BW15" s="1"/>
  <c r="BU13"/>
  <c r="BW13" s="1"/>
  <c r="BU11"/>
  <c r="BW11" s="1"/>
  <c r="BU9"/>
  <c r="BW9" s="1"/>
  <c r="BU7"/>
  <c r="BW7" s="1"/>
  <c r="BB6"/>
  <c r="BA6"/>
  <c r="AI50" i="14"/>
  <c r="AJ50" s="1"/>
  <c r="AK50"/>
  <c r="AW50"/>
  <c r="AX50" s="1"/>
  <c r="BV50" s="1"/>
  <c r="BX50" s="1"/>
  <c r="BB50"/>
  <c r="AI49"/>
  <c r="AJ49" s="1"/>
  <c r="AK49"/>
  <c r="AW49"/>
  <c r="AX49" s="1"/>
  <c r="BV49" s="1"/>
  <c r="BX49" s="1"/>
  <c r="BB49"/>
  <c r="AI48"/>
  <c r="AJ48" s="1"/>
  <c r="AK48"/>
  <c r="AW48"/>
  <c r="AX48" s="1"/>
  <c r="BB48"/>
  <c r="BV48"/>
  <c r="BX48" s="1"/>
  <c r="AI47"/>
  <c r="AJ47" s="1"/>
  <c r="BV47" s="1"/>
  <c r="BX47" s="1"/>
  <c r="AK47"/>
  <c r="AW47"/>
  <c r="AX47" s="1"/>
  <c r="BB47"/>
  <c r="AI46"/>
  <c r="AJ46" s="1"/>
  <c r="AK46"/>
  <c r="AW46"/>
  <c r="AX46" s="1"/>
  <c r="BV46" s="1"/>
  <c r="BX46" s="1"/>
  <c r="BB46"/>
  <c r="AI45"/>
  <c r="AJ45" s="1"/>
  <c r="AK45"/>
  <c r="AW45"/>
  <c r="AX45" s="1"/>
  <c r="BV45" s="1"/>
  <c r="BX45" s="1"/>
  <c r="BB45"/>
  <c r="BV39"/>
  <c r="BX39" s="1"/>
  <c r="BU70" i="10"/>
  <c r="BW70" s="1"/>
  <c r="BU68"/>
  <c r="BW68" s="1"/>
  <c r="BU64"/>
  <c r="BW64" s="1"/>
  <c r="BU60"/>
  <c r="BW60" s="1"/>
  <c r="BU58"/>
  <c r="BW58" s="1"/>
  <c r="BU56"/>
  <c r="BW56" s="1"/>
  <c r="BU54"/>
  <c r="BW54" s="1"/>
  <c r="BU52"/>
  <c r="BW52" s="1"/>
  <c r="BU50"/>
  <c r="BW50" s="1"/>
  <c r="BU48"/>
  <c r="BW48" s="1"/>
  <c r="BU46"/>
  <c r="BW46" s="1"/>
  <c r="BU44"/>
  <c r="BW44" s="1"/>
  <c r="BU42"/>
  <c r="BW42" s="1"/>
  <c r="BU40"/>
  <c r="BW40" s="1"/>
  <c r="BU38"/>
  <c r="BW38" s="1"/>
  <c r="BU36"/>
  <c r="BW36" s="1"/>
  <c r="BU34"/>
  <c r="BW34" s="1"/>
  <c r="BU32"/>
  <c r="BW32" s="1"/>
  <c r="BU30"/>
  <c r="BW30" s="1"/>
  <c r="BU28"/>
  <c r="BW28" s="1"/>
  <c r="BU26"/>
  <c r="BW26" s="1"/>
  <c r="BU24"/>
  <c r="BW24" s="1"/>
  <c r="BU22"/>
  <c r="BW22" s="1"/>
  <c r="BU20"/>
  <c r="BW20" s="1"/>
  <c r="BU18"/>
  <c r="BW18" s="1"/>
  <c r="BU16"/>
  <c r="BW16" s="1"/>
  <c r="BU14"/>
  <c r="BW14" s="1"/>
  <c r="BU12"/>
  <c r="BW12" s="1"/>
  <c r="BU10"/>
  <c r="BW10" s="1"/>
  <c r="BU8"/>
  <c r="BW8" s="1"/>
  <c r="BB44" i="14"/>
  <c r="AW44"/>
  <c r="AX44" s="1"/>
  <c r="BV44" s="1"/>
  <c r="BX44" s="1"/>
  <c r="AK44"/>
  <c r="BB43"/>
  <c r="AW43"/>
  <c r="AX43" s="1"/>
  <c r="BV43" s="1"/>
  <c r="BX43" s="1"/>
  <c r="AK43"/>
  <c r="BB38"/>
  <c r="AW38"/>
  <c r="AX38" s="1"/>
  <c r="BV38" s="1"/>
  <c r="BX38" s="1"/>
  <c r="AK38"/>
  <c r="BB37"/>
  <c r="AW37"/>
  <c r="AX37" s="1"/>
  <c r="BV37" s="1"/>
  <c r="BX37" s="1"/>
  <c r="AK37"/>
  <c r="BB36"/>
  <c r="AW36"/>
  <c r="AX36" s="1"/>
  <c r="BV36" s="1"/>
  <c r="BX36" s="1"/>
  <c r="AK36"/>
  <c r="BB35"/>
  <c r="AW35"/>
  <c r="AX35" s="1"/>
  <c r="BV35" s="1"/>
  <c r="BX35" s="1"/>
  <c r="AK35"/>
  <c r="BB34"/>
  <c r="AW34"/>
  <c r="AX34" s="1"/>
  <c r="BV34" s="1"/>
  <c r="BX34" s="1"/>
  <c r="AK34"/>
  <c r="BB33"/>
  <c r="AW33"/>
  <c r="AX33" s="1"/>
  <c r="BV33" s="1"/>
  <c r="BX33" s="1"/>
  <c r="AK33"/>
  <c r="BB32"/>
  <c r="AW32"/>
  <c r="AX32" s="1"/>
  <c r="BV32" s="1"/>
  <c r="BX32" s="1"/>
  <c r="AK32"/>
  <c r="BB31"/>
  <c r="AW31"/>
  <c r="AX31" s="1"/>
  <c r="BV31" s="1"/>
  <c r="BX31" s="1"/>
  <c r="AK31"/>
  <c r="BB30"/>
  <c r="AW30"/>
  <c r="AX30" s="1"/>
  <c r="BV30" s="1"/>
  <c r="BX30" s="1"/>
  <c r="AK30"/>
  <c r="BB29"/>
  <c r="AW29"/>
  <c r="AX29" s="1"/>
  <c r="BV29" s="1"/>
  <c r="BX29" s="1"/>
  <c r="AK29"/>
  <c r="BB28"/>
  <c r="AW28"/>
  <c r="AX28" s="1"/>
  <c r="BV28" s="1"/>
  <c r="BX28" s="1"/>
  <c r="AK28"/>
  <c r="BB27"/>
  <c r="AW27"/>
  <c r="AX27" s="1"/>
  <c r="BV27" s="1"/>
  <c r="BX27" s="1"/>
  <c r="AK27"/>
  <c r="BB26"/>
  <c r="AW26"/>
  <c r="AX26" s="1"/>
  <c r="BV26" s="1"/>
  <c r="BX26" s="1"/>
  <c r="AK26"/>
  <c r="BB25"/>
  <c r="AW25"/>
  <c r="AX25" s="1"/>
  <c r="BV25" s="1"/>
  <c r="BX25" s="1"/>
  <c r="AK25"/>
  <c r="BB24"/>
  <c r="AW24"/>
  <c r="AX24" s="1"/>
  <c r="BV24" s="1"/>
  <c r="BX24" s="1"/>
  <c r="AK24"/>
  <c r="BB23"/>
  <c r="AW23"/>
  <c r="AX23" s="1"/>
  <c r="BV23" s="1"/>
  <c r="BX23" s="1"/>
  <c r="AK23"/>
  <c r="BB22"/>
  <c r="AW22"/>
  <c r="AX22" s="1"/>
  <c r="BV22" s="1"/>
  <c r="BX22" s="1"/>
  <c r="AK22"/>
  <c r="BB21"/>
  <c r="AW21"/>
  <c r="AX21" s="1"/>
  <c r="BV21" s="1"/>
  <c r="BX21" s="1"/>
  <c r="AK21"/>
  <c r="BB20"/>
  <c r="AW20"/>
  <c r="AX20" s="1"/>
  <c r="BV20" s="1"/>
  <c r="BX20" s="1"/>
  <c r="AK20"/>
  <c r="BB19"/>
  <c r="AW19"/>
  <c r="AX19" s="1"/>
  <c r="BV19" s="1"/>
  <c r="BX19" s="1"/>
  <c r="AK19"/>
  <c r="BB18"/>
  <c r="AW18"/>
  <c r="AX18" s="1"/>
  <c r="BV18" s="1"/>
  <c r="BX18" s="1"/>
  <c r="AK18"/>
  <c r="BB17"/>
  <c r="AW17"/>
  <c r="AX17" s="1"/>
  <c r="BV17" s="1"/>
  <c r="BX17" s="1"/>
  <c r="AK17"/>
  <c r="BB16"/>
  <c r="AW16"/>
  <c r="AX16" s="1"/>
  <c r="BV16" s="1"/>
  <c r="BX16" s="1"/>
  <c r="AK16"/>
  <c r="BB15"/>
  <c r="AW15"/>
  <c r="AX15" s="1"/>
  <c r="BV15" s="1"/>
  <c r="BX15" s="1"/>
  <c r="AK15"/>
  <c r="BB14"/>
  <c r="AW14"/>
  <c r="AX14" s="1"/>
  <c r="BV14" s="1"/>
  <c r="BX14" s="1"/>
  <c r="AK14"/>
  <c r="BB13"/>
  <c r="AW13"/>
  <c r="AX13" s="1"/>
  <c r="BV13" s="1"/>
  <c r="BX13" s="1"/>
  <c r="AK13"/>
  <c r="BB12"/>
  <c r="AW12"/>
  <c r="AX12" s="1"/>
  <c r="BV12" s="1"/>
  <c r="BX12" s="1"/>
  <c r="AK12"/>
  <c r="BB11"/>
  <c r="AW11"/>
  <c r="AX11" s="1"/>
  <c r="BV11" s="1"/>
  <c r="BX11" s="1"/>
  <c r="AK11"/>
  <c r="BB10"/>
  <c r="AW10"/>
  <c r="AX10" s="1"/>
  <c r="BV10" s="1"/>
  <c r="BX10" s="1"/>
  <c r="AK10"/>
  <c r="BB9"/>
  <c r="AW9"/>
  <c r="AX9" s="1"/>
  <c r="BV9" s="1"/>
  <c r="BX9" s="1"/>
  <c r="AK9"/>
  <c r="BB8"/>
  <c r="AW8"/>
  <c r="AX8" s="1"/>
  <c r="BV8" s="1"/>
  <c r="BX8" s="1"/>
  <c r="AK8"/>
  <c r="BB7"/>
  <c r="AW7"/>
  <c r="AX7" s="1"/>
  <c r="BV7" s="1"/>
  <c r="BX7" s="1"/>
  <c r="AK7"/>
  <c r="BB6"/>
  <c r="AW6"/>
  <c r="AX6" s="1"/>
  <c r="BV6" s="1"/>
  <c r="BX6" s="1"/>
  <c r="AK6"/>
  <c r="BB5"/>
  <c r="AW5"/>
  <c r="AX5" s="1"/>
  <c r="BV5" s="1"/>
  <c r="BX5" s="1"/>
  <c r="AK5"/>
  <c r="BB4"/>
  <c r="AW4"/>
  <c r="AX4" s="1"/>
  <c r="BV4" s="1"/>
  <c r="BX4" s="1"/>
  <c r="AK4"/>
  <c r="BB3"/>
  <c r="AW3"/>
  <c r="AX3" s="1"/>
  <c r="BV3" s="1"/>
  <c r="BX3" s="1"/>
  <c r="AK3"/>
  <c r="AJ164" i="10"/>
  <c r="AJ163"/>
  <c r="AJ162"/>
  <c r="AJ161"/>
  <c r="AJ160"/>
  <c r="AJ159"/>
  <c r="AJ158"/>
  <c r="AJ157"/>
  <c r="AJ156"/>
  <c r="AJ155"/>
  <c r="AJ154"/>
  <c r="AJ153"/>
  <c r="AJ152"/>
  <c r="AJ151"/>
  <c r="AJ150"/>
  <c r="AJ149"/>
  <c r="AJ148"/>
  <c r="AJ147"/>
  <c r="AJ146"/>
  <c r="AJ145"/>
  <c r="AJ143"/>
  <c r="AJ141"/>
  <c r="AJ140"/>
  <c r="AJ139"/>
  <c r="AJ138"/>
  <c r="AJ137"/>
  <c r="AJ135"/>
  <c r="BA134"/>
  <c r="AV134"/>
  <c r="AW134" s="1"/>
  <c r="BU134" s="1"/>
  <c r="BW134" s="1"/>
  <c r="AJ134"/>
  <c r="BA133"/>
  <c r="AV133"/>
  <c r="AW133" s="1"/>
  <c r="BU133" s="1"/>
  <c r="BW133" s="1"/>
  <c r="AJ133"/>
  <c r="BA132"/>
  <c r="AV132"/>
  <c r="AW132" s="1"/>
  <c r="BU132" s="1"/>
  <c r="BW132" s="1"/>
  <c r="AJ132"/>
  <c r="BA131"/>
  <c r="AV131"/>
  <c r="AW131" s="1"/>
  <c r="BU131" s="1"/>
  <c r="BW131" s="1"/>
  <c r="AJ131"/>
  <c r="BA130"/>
  <c r="AV130"/>
  <c r="AW130" s="1"/>
  <c r="BU130" s="1"/>
  <c r="BW130" s="1"/>
  <c r="AJ130"/>
  <c r="BA129"/>
  <c r="AV129"/>
  <c r="AW129" s="1"/>
  <c r="BU129" s="1"/>
  <c r="BW129" s="1"/>
  <c r="AJ129"/>
  <c r="BA128"/>
  <c r="AV128"/>
  <c r="AW128" s="1"/>
  <c r="BU128" s="1"/>
  <c r="BW128" s="1"/>
  <c r="AJ128"/>
  <c r="BA127"/>
  <c r="AV127"/>
  <c r="AW127" s="1"/>
  <c r="BU127" s="1"/>
  <c r="BW127" s="1"/>
  <c r="AJ127"/>
  <c r="BA126"/>
  <c r="AV126"/>
  <c r="AW126" s="1"/>
  <c r="BU126" s="1"/>
  <c r="BW126" s="1"/>
  <c r="AJ126"/>
  <c r="BA125"/>
  <c r="AV125"/>
  <c r="AW125" s="1"/>
  <c r="BU125" s="1"/>
  <c r="BW125" s="1"/>
  <c r="AJ125"/>
  <c r="BA124"/>
  <c r="AV124"/>
  <c r="AW124" s="1"/>
  <c r="BU124" s="1"/>
  <c r="BW124" s="1"/>
  <c r="AJ124"/>
  <c r="BA123"/>
  <c r="AV123"/>
  <c r="AW123" s="1"/>
  <c r="BU123" s="1"/>
  <c r="BW123" s="1"/>
  <c r="AJ123"/>
  <c r="BA122"/>
  <c r="AV122"/>
  <c r="AW122" s="1"/>
  <c r="BU122" s="1"/>
  <c r="BW122" s="1"/>
  <c r="AJ122"/>
  <c r="BA121"/>
  <c r="AV121"/>
  <c r="AW121" s="1"/>
  <c r="BU121" s="1"/>
  <c r="BW121" s="1"/>
  <c r="AJ121"/>
  <c r="BA120"/>
  <c r="AV120"/>
  <c r="AW120" s="1"/>
  <c r="BU120" s="1"/>
  <c r="BW120" s="1"/>
  <c r="AJ120"/>
  <c r="BA119"/>
  <c r="AV119"/>
  <c r="AW119" s="1"/>
  <c r="BU119" s="1"/>
  <c r="BW119" s="1"/>
  <c r="AJ119"/>
  <c r="BA118"/>
  <c r="AV118"/>
  <c r="AW118" s="1"/>
  <c r="BU118" s="1"/>
  <c r="BW118" s="1"/>
  <c r="AJ118"/>
  <c r="BA117"/>
  <c r="AV117"/>
  <c r="AW117" s="1"/>
  <c r="BU117" s="1"/>
  <c r="BW117" s="1"/>
  <c r="AJ117"/>
  <c r="BA116"/>
  <c r="AV116"/>
  <c r="AW116" s="1"/>
  <c r="BU116" s="1"/>
  <c r="BW116" s="1"/>
  <c r="AJ116"/>
  <c r="BA115"/>
  <c r="AV115"/>
  <c r="AW115" s="1"/>
  <c r="BU115" s="1"/>
  <c r="BW115" s="1"/>
  <c r="AJ115"/>
  <c r="BA114"/>
  <c r="AV114"/>
  <c r="AW114" s="1"/>
  <c r="BU114" s="1"/>
  <c r="BW114" s="1"/>
  <c r="AJ114"/>
  <c r="BA113"/>
  <c r="AV113"/>
  <c r="AW113" s="1"/>
  <c r="BU113" s="1"/>
  <c r="BW113" s="1"/>
  <c r="AJ113"/>
  <c r="BA112"/>
  <c r="AV112"/>
  <c r="AW112" s="1"/>
  <c r="BU112" s="1"/>
  <c r="BW112" s="1"/>
  <c r="AJ112"/>
  <c r="BA111"/>
  <c r="AV111"/>
  <c r="AW111" s="1"/>
  <c r="BU111" s="1"/>
  <c r="BW111" s="1"/>
  <c r="AJ111"/>
  <c r="BA110"/>
  <c r="AV110"/>
  <c r="AW110" s="1"/>
  <c r="BU110" s="1"/>
  <c r="BW110" s="1"/>
  <c r="AJ110"/>
  <c r="BA109"/>
  <c r="AV109"/>
  <c r="AW109" s="1"/>
  <c r="BU109" s="1"/>
  <c r="BW109" s="1"/>
  <c r="AJ109"/>
  <c r="BA108"/>
  <c r="AV108"/>
  <c r="AW108" s="1"/>
  <c r="BU108" s="1"/>
  <c r="BW108" s="1"/>
  <c r="AJ108"/>
  <c r="BA107"/>
  <c r="AV107"/>
  <c r="AW107" s="1"/>
  <c r="BU107" s="1"/>
  <c r="BW107" s="1"/>
  <c r="AJ107"/>
  <c r="BA106"/>
  <c r="AV106"/>
  <c r="AW106" s="1"/>
  <c r="BU106" s="1"/>
  <c r="BW106" s="1"/>
  <c r="AJ106"/>
  <c r="BA105"/>
  <c r="AV105"/>
  <c r="AW105" s="1"/>
  <c r="BU105" s="1"/>
  <c r="BW105" s="1"/>
  <c r="AJ105"/>
  <c r="BA104"/>
  <c r="AV104"/>
  <c r="AW104" s="1"/>
  <c r="BU104" s="1"/>
  <c r="BW104" s="1"/>
  <c r="AJ104"/>
  <c r="BA103"/>
  <c r="AV103"/>
  <c r="AW103" s="1"/>
  <c r="BU103" s="1"/>
  <c r="BW103" s="1"/>
  <c r="AJ103"/>
  <c r="BA102"/>
  <c r="AV102"/>
  <c r="AW102" s="1"/>
  <c r="BU102" s="1"/>
  <c r="BW102" s="1"/>
  <c r="AJ102"/>
  <c r="BA101"/>
  <c r="AV101"/>
  <c r="AW101" s="1"/>
  <c r="BU101" s="1"/>
  <c r="BW101" s="1"/>
  <c r="AJ101"/>
  <c r="BA100"/>
  <c r="AV100"/>
  <c r="AW100" s="1"/>
  <c r="BU100" s="1"/>
  <c r="BW100" s="1"/>
  <c r="AJ100"/>
  <c r="BA99"/>
  <c r="AV99"/>
  <c r="AW99" s="1"/>
  <c r="BU99" s="1"/>
  <c r="BW99" s="1"/>
  <c r="AJ99"/>
  <c r="BA98"/>
  <c r="AV98"/>
  <c r="AW98" s="1"/>
  <c r="BU98" s="1"/>
  <c r="BW98" s="1"/>
  <c r="AJ98"/>
  <c r="BA97"/>
  <c r="AV97"/>
  <c r="AW97" s="1"/>
  <c r="BU97" s="1"/>
  <c r="BW97" s="1"/>
  <c r="AJ97"/>
  <c r="BA96"/>
  <c r="AV96"/>
  <c r="AW96" s="1"/>
  <c r="BU96" s="1"/>
  <c r="BW96" s="1"/>
  <c r="AJ96"/>
  <c r="BA95"/>
  <c r="AV95"/>
  <c r="AW95" s="1"/>
  <c r="BU95" s="1"/>
  <c r="BW95" s="1"/>
  <c r="AJ95"/>
  <c r="BA94"/>
  <c r="AV94"/>
  <c r="AW94" s="1"/>
  <c r="BU94" s="1"/>
  <c r="BW94" s="1"/>
  <c r="AJ94"/>
  <c r="BA93"/>
  <c r="AV93"/>
  <c r="AW93" s="1"/>
  <c r="BU93" s="1"/>
  <c r="BW93" s="1"/>
  <c r="AJ93"/>
  <c r="BA92"/>
  <c r="AV92"/>
  <c r="AW92" s="1"/>
  <c r="BU92" s="1"/>
  <c r="BW92" s="1"/>
  <c r="AJ92"/>
  <c r="BA91"/>
  <c r="AV91"/>
  <c r="AW91" s="1"/>
  <c r="BU91" s="1"/>
  <c r="BW91" s="1"/>
  <c r="AJ91"/>
  <c r="BA90"/>
  <c r="AV90"/>
  <c r="AW90" s="1"/>
  <c r="BU90" s="1"/>
  <c r="BW90" s="1"/>
  <c r="AJ90"/>
  <c r="BA89"/>
  <c r="AV89"/>
  <c r="AW89" s="1"/>
  <c r="BU89" s="1"/>
  <c r="BW89" s="1"/>
  <c r="AJ89"/>
  <c r="BA88"/>
  <c r="AV88"/>
  <c r="AW88" s="1"/>
  <c r="BU88" s="1"/>
  <c r="BW88" s="1"/>
  <c r="AJ88"/>
  <c r="BA87"/>
  <c r="AV87"/>
  <c r="AW87" s="1"/>
  <c r="BU87" s="1"/>
  <c r="BW87" s="1"/>
  <c r="AJ87"/>
  <c r="BA86"/>
  <c r="AV86"/>
  <c r="AW86" s="1"/>
  <c r="BU86" s="1"/>
  <c r="BW86" s="1"/>
  <c r="AJ86"/>
  <c r="BA85"/>
  <c r="AV85"/>
  <c r="AW85" s="1"/>
  <c r="BU85" s="1"/>
  <c r="BW85" s="1"/>
  <c r="AJ85"/>
  <c r="BA84"/>
  <c r="AV84"/>
  <c r="AW84" s="1"/>
  <c r="BU84" s="1"/>
  <c r="BW84" s="1"/>
  <c r="AJ84"/>
  <c r="BA83"/>
  <c r="AV83"/>
  <c r="AW83" s="1"/>
  <c r="BU83" s="1"/>
  <c r="BW83" s="1"/>
  <c r="AJ83"/>
  <c r="BA82"/>
  <c r="AV82"/>
  <c r="AW82" s="1"/>
  <c r="BU82" s="1"/>
  <c r="BW82" s="1"/>
  <c r="AJ82"/>
  <c r="BA81"/>
  <c r="AV81"/>
  <c r="AW81" s="1"/>
  <c r="BU81" s="1"/>
  <c r="BW81" s="1"/>
  <c r="AJ81"/>
  <c r="BA80"/>
  <c r="AV80"/>
  <c r="AW80" s="1"/>
  <c r="BU80" s="1"/>
  <c r="BW80" s="1"/>
  <c r="AJ80"/>
  <c r="BA79"/>
  <c r="AV79"/>
  <c r="AW79" s="1"/>
  <c r="BU79" s="1"/>
  <c r="BW79" s="1"/>
  <c r="AJ79"/>
  <c r="BA78"/>
  <c r="AV78"/>
  <c r="AW78" s="1"/>
  <c r="BU78" s="1"/>
  <c r="BW78" s="1"/>
  <c r="AJ78"/>
  <c r="BA77"/>
  <c r="AV77"/>
  <c r="AW77" s="1"/>
  <c r="BU77" s="1"/>
  <c r="BW77" s="1"/>
  <c r="AJ77"/>
  <c r="BA76"/>
  <c r="AV76"/>
  <c r="AW76" s="1"/>
  <c r="BU76" s="1"/>
  <c r="BW76" s="1"/>
  <c r="AJ76"/>
  <c r="BA75"/>
  <c r="AV75"/>
  <c r="AW75" s="1"/>
  <c r="BU75" s="1"/>
  <c r="BW75" s="1"/>
  <c r="AJ75"/>
  <c r="BA74"/>
  <c r="AV74"/>
  <c r="AW74" s="1"/>
  <c r="BU74" s="1"/>
  <c r="BW74" s="1"/>
  <c r="AJ74"/>
  <c r="BA73"/>
  <c r="AV73"/>
  <c r="AW73" s="1"/>
  <c r="BU73" s="1"/>
  <c r="BW73" s="1"/>
  <c r="AJ73"/>
  <c r="BA112" i="14" l="1"/>
  <c r="BB133"/>
  <c r="BV93"/>
  <c r="BX93" s="1"/>
  <c r="BB130"/>
  <c r="BC116"/>
  <c r="BU53" i="10"/>
  <c r="BW53" s="1"/>
  <c r="BU57"/>
  <c r="BW57" s="1"/>
  <c r="BU61"/>
  <c r="BW61" s="1"/>
  <c r="BU65"/>
  <c r="BW65" s="1"/>
  <c r="BU69"/>
  <c r="BW69" s="1"/>
  <c r="BB128" i="14"/>
  <c r="BB102"/>
  <c r="BC102"/>
  <c r="BB112"/>
  <c r="BC112"/>
  <c r="BB113"/>
  <c r="BC113"/>
  <c r="AX84"/>
  <c r="BV84" s="1"/>
  <c r="BX84" s="1"/>
  <c r="BA84"/>
  <c r="BV87"/>
  <c r="BX87" s="1"/>
  <c r="AX115"/>
  <c r="BV115" s="1"/>
  <c r="BX115" s="1"/>
  <c r="BA115"/>
  <c r="AX118"/>
  <c r="BV118" s="1"/>
  <c r="BX118" s="1"/>
  <c r="BA118"/>
  <c r="AX120"/>
  <c r="BV120" s="1"/>
  <c r="BX120" s="1"/>
  <c r="BA120"/>
  <c r="BV88"/>
  <c r="BX88" s="1"/>
  <c r="AX79"/>
  <c r="BV79" s="1"/>
  <c r="BX79" s="1"/>
  <c r="AX81"/>
  <c r="BV81" s="1"/>
  <c r="BX81" s="1"/>
  <c r="AX83"/>
  <c r="BV83" s="1"/>
  <c r="BX83" s="1"/>
  <c r="AX92"/>
  <c r="BV92" s="1"/>
  <c r="BX92" s="1"/>
  <c r="AX103"/>
  <c r="BV103" s="1"/>
  <c r="BX103" s="1"/>
  <c r="BA103"/>
  <c r="AX104"/>
  <c r="BV104" s="1"/>
  <c r="BX104" s="1"/>
  <c r="BA104"/>
  <c r="AX105"/>
  <c r="BV105" s="1"/>
  <c r="BX105" s="1"/>
  <c r="BA105"/>
  <c r="AX106"/>
  <c r="BV106" s="1"/>
  <c r="BX106" s="1"/>
  <c r="BA106"/>
  <c r="AX107"/>
  <c r="BV107" s="1"/>
  <c r="BX107" s="1"/>
  <c r="BA107"/>
  <c r="AX108"/>
  <c r="BV108" s="1"/>
  <c r="BX108" s="1"/>
  <c r="BA108"/>
  <c r="AX109"/>
  <c r="BV109" s="1"/>
  <c r="BX109" s="1"/>
  <c r="BA109"/>
  <c r="AX110"/>
  <c r="BV110" s="1"/>
  <c r="BX110" s="1"/>
  <c r="BA110"/>
  <c r="AX111"/>
  <c r="BV111" s="1"/>
  <c r="BX111" s="1"/>
  <c r="BA111"/>
  <c r="BA121"/>
  <c r="AX121"/>
  <c r="BV121" s="1"/>
  <c r="BX121" s="1"/>
  <c r="AX125"/>
  <c r="BA125" s="1"/>
  <c r="BB127"/>
  <c r="AX129"/>
  <c r="BV129" s="1"/>
  <c r="BB114"/>
  <c r="BC114"/>
  <c r="BV95"/>
  <c r="BX95" s="1"/>
  <c r="BA129" l="1"/>
  <c r="BA92"/>
  <c r="BA83"/>
  <c r="BA81"/>
  <c r="BB81" s="1"/>
  <c r="BA79"/>
  <c r="BB120"/>
  <c r="BC120"/>
  <c r="BC118"/>
  <c r="BB118"/>
  <c r="BC115"/>
  <c r="BB115"/>
  <c r="BB84"/>
  <c r="BC84"/>
  <c r="BB125"/>
  <c r="BC125"/>
  <c r="BB129"/>
  <c r="BC129"/>
  <c r="BC121"/>
  <c r="BB121"/>
  <c r="BB111"/>
  <c r="BC111"/>
  <c r="BB110"/>
  <c r="BC110"/>
  <c r="BB109"/>
  <c r="BC109"/>
  <c r="BB108"/>
  <c r="BC108"/>
  <c r="BB107"/>
  <c r="BC107"/>
  <c r="BB106"/>
  <c r="BC106"/>
  <c r="BB105"/>
  <c r="BC105"/>
  <c r="BB104"/>
  <c r="BC104"/>
  <c r="BB103"/>
  <c r="BC103"/>
  <c r="BB92"/>
  <c r="BC92"/>
  <c r="BB83"/>
  <c r="BC83"/>
  <c r="BB79"/>
  <c r="BC79"/>
  <c r="BC81" l="1"/>
</calcChain>
</file>

<file path=xl/sharedStrings.xml><?xml version="1.0" encoding="utf-8"?>
<sst xmlns="http://schemas.openxmlformats.org/spreadsheetml/2006/main" count="8249" uniqueCount="2659">
  <si>
    <t xml:space="preserve">Gas </t>
  </si>
  <si>
    <t>Water</t>
  </si>
  <si>
    <t>S.NO.</t>
  </si>
  <si>
    <t>Family member studying</t>
  </si>
  <si>
    <t>Remarks</t>
  </si>
  <si>
    <t>Marital Status</t>
  </si>
  <si>
    <t>National ID No</t>
  </si>
  <si>
    <t>Father Name</t>
  </si>
  <si>
    <t>Income from Land</t>
  </si>
  <si>
    <t>Misc Income</t>
  </si>
  <si>
    <t>Misc</t>
  </si>
  <si>
    <t>Medical</t>
  </si>
  <si>
    <t>Sub Total</t>
  </si>
  <si>
    <t>Food Exp</t>
  </si>
  <si>
    <t>Class/Program</t>
  </si>
  <si>
    <t>Name of  Last Institution</t>
  </si>
  <si>
    <t>Per Month Fee of Last Institution\college</t>
  </si>
  <si>
    <t>Total No of Dependent Family Members</t>
  </si>
  <si>
    <t>Bank Balance</t>
  </si>
  <si>
    <t>Stocks/Prize bond</t>
  </si>
  <si>
    <t>Parents/Guardian Profession</t>
  </si>
  <si>
    <t xml:space="preserve"> Mother Income</t>
  </si>
  <si>
    <t>Value of Home</t>
  </si>
  <si>
    <t>Father Status</t>
  </si>
  <si>
    <t xml:space="preserve">Earning Hands </t>
  </si>
  <si>
    <t>Annual Exp</t>
  </si>
  <si>
    <t>No of Vehicles</t>
  </si>
  <si>
    <t>Vehicle Type</t>
  </si>
  <si>
    <t>Vehicle Engine Capacity / CC</t>
  </si>
  <si>
    <t>Electricity</t>
  </si>
  <si>
    <t>Model of the Vehicle</t>
  </si>
  <si>
    <t>Total Annual  Income</t>
  </si>
  <si>
    <t>Value of Land</t>
  </si>
  <si>
    <t>Type of Accommodation  and Size</t>
  </si>
  <si>
    <t>Accommodation &amp; Location</t>
  </si>
  <si>
    <t>Total Assets</t>
  </si>
  <si>
    <t>Family Exp  on Edu.</t>
  </si>
  <si>
    <t>Total Monthly Expenditure</t>
  </si>
  <si>
    <t>Disposable Monthly Income</t>
  </si>
  <si>
    <t>Total Monthly Income</t>
  </si>
  <si>
    <t>Father / Guardian Income</t>
  </si>
  <si>
    <t>Name of the candidate</t>
  </si>
  <si>
    <t>PART-A</t>
  </si>
  <si>
    <t>PART-B</t>
  </si>
  <si>
    <t>PART-C</t>
  </si>
  <si>
    <t>PART-D</t>
  </si>
  <si>
    <t>PART-E</t>
  </si>
  <si>
    <t>Supporting Documents Attached  (Yes/No)</t>
  </si>
  <si>
    <t>Candidate  Edu Exp  per month</t>
  </si>
  <si>
    <t>Domicile</t>
  </si>
  <si>
    <t>Accomodation Expenditure</t>
  </si>
  <si>
    <t>Structure</t>
  </si>
  <si>
    <t>SSC</t>
  </si>
  <si>
    <t>HSSC</t>
  </si>
  <si>
    <t>BA/BSC/BBA/B.Com</t>
  </si>
  <si>
    <t>Matric ,NAME OF SCHOOL (Public/Private)
(SSC)</t>
  </si>
  <si>
    <t>Urban/Rural</t>
  </si>
  <si>
    <t>Intermediate, COLLEGE NAME (Public/Private)
(HSSC)</t>
  </si>
  <si>
    <t>DOB</t>
  </si>
  <si>
    <t>Telephone/Mobile</t>
  </si>
  <si>
    <t>Score</t>
  </si>
  <si>
    <t>Per Capita Income</t>
  </si>
  <si>
    <t>Medical Expenditure Vs Income Ratio</t>
  </si>
  <si>
    <t>Total Score 
(Data)/50</t>
  </si>
  <si>
    <t>Total Score/ 100</t>
  </si>
  <si>
    <t>Interview Score/ 50</t>
  </si>
  <si>
    <t>Gender</t>
  </si>
  <si>
    <t>Avg. Family Exp  on Edu.</t>
  </si>
  <si>
    <t>Size of Land ( No of Acre)</t>
  </si>
  <si>
    <t>HIGHER EDUCATION COMMISSION</t>
  </si>
  <si>
    <t>&lt;Name of Institution&gt;</t>
  </si>
  <si>
    <t xml:space="preserve"> SCHOLARSHIP CANDIDATES  EVALUATION SHEET FOR THE YEAR 2015</t>
  </si>
  <si>
    <t>Recommended/ Waiting/Not Recommended</t>
  </si>
  <si>
    <t>UG</t>
  </si>
  <si>
    <t>Single</t>
  </si>
  <si>
    <t>Alive</t>
  </si>
  <si>
    <t>Nil</t>
  </si>
  <si>
    <t>Rural</t>
  </si>
  <si>
    <t>email</t>
  </si>
  <si>
    <t>Institution</t>
  </si>
  <si>
    <t>AD S
Interview scores</t>
  </si>
  <si>
    <t>Manager Fin
Interview scores</t>
  </si>
  <si>
    <t>DD UG</t>
  </si>
  <si>
    <t>AD UG</t>
  </si>
  <si>
    <t>Registrar</t>
  </si>
  <si>
    <t>Average interview Scores</t>
  </si>
  <si>
    <t>UG/PG</t>
  </si>
  <si>
    <t>Permenent Adress (Home)</t>
  </si>
  <si>
    <t>Phone No./
Mobile No.</t>
  </si>
  <si>
    <t>Male</t>
  </si>
  <si>
    <t>-</t>
  </si>
  <si>
    <t>Urban</t>
  </si>
  <si>
    <t>Muhammad Amir</t>
  </si>
  <si>
    <t>Ghulam Mustafa</t>
  </si>
  <si>
    <t>Muhammad Khalid</t>
  </si>
  <si>
    <t>Tariq Mehmood</t>
  </si>
  <si>
    <t>Muhammad Anwar</t>
  </si>
  <si>
    <t>Multan</t>
  </si>
  <si>
    <t>Rawalpindi</t>
  </si>
  <si>
    <t>Lahore</t>
  </si>
  <si>
    <t>Islamabad</t>
  </si>
  <si>
    <t>Gujranwala</t>
  </si>
  <si>
    <t>Nowshera</t>
  </si>
  <si>
    <t>Faisalabad</t>
  </si>
  <si>
    <t>Sargodha</t>
  </si>
  <si>
    <t>Pakpattan</t>
  </si>
  <si>
    <t>Bahawalnagar</t>
  </si>
  <si>
    <t>Lodhran</t>
  </si>
  <si>
    <t>Bahawalpur</t>
  </si>
  <si>
    <t>Sialkot</t>
  </si>
  <si>
    <t>Gujrat</t>
  </si>
  <si>
    <t>Rise College for Boys, Peer Khursheed Colony, Multan</t>
  </si>
  <si>
    <t>Govt College University, Lahore</t>
  </si>
  <si>
    <t>Govt Technical High School, Peoples Colony # 1, Faisalabad</t>
  </si>
  <si>
    <t>Punjab College of Science Jaranwala Road, Faisalabad</t>
  </si>
  <si>
    <t>Scholarship</t>
  </si>
  <si>
    <t>Unique High School, 92-A, New Muslim Town, Lahore</t>
  </si>
  <si>
    <t>Punjab College of Science, 151-Ferozpur Road, Lahore</t>
  </si>
  <si>
    <t>Govt Postgraduate College of Science, Faisalabad</t>
  </si>
  <si>
    <t>F G Sir Syed College, The Mall, Rawalpindi</t>
  </si>
  <si>
    <t>Punjab College of Science, Gujranwala</t>
  </si>
  <si>
    <t>Govt Higher Secondary School, Mansabdar, Swabi</t>
  </si>
  <si>
    <t>Farmer</t>
  </si>
  <si>
    <t>2</t>
  </si>
  <si>
    <t>3</t>
  </si>
  <si>
    <t>Honda
Bike</t>
  </si>
  <si>
    <t>2012
2014</t>
  </si>
  <si>
    <t>70 CC</t>
  </si>
  <si>
    <t>House
Multan</t>
  </si>
  <si>
    <t>House
R W P</t>
  </si>
  <si>
    <t>House
Lahore</t>
  </si>
  <si>
    <t>House
G R W</t>
  </si>
  <si>
    <t>House
F S D</t>
  </si>
  <si>
    <t>House
Lodhran</t>
  </si>
  <si>
    <t>House
Gujrat</t>
  </si>
  <si>
    <t>House
Sialkot</t>
  </si>
  <si>
    <t>SEECS</t>
  </si>
  <si>
    <t>One</t>
  </si>
  <si>
    <t>Muhammad Ali</t>
  </si>
  <si>
    <t>Female</t>
  </si>
  <si>
    <t>DD MC PGP</t>
  </si>
  <si>
    <t>Dir PGP</t>
  </si>
  <si>
    <t>Zakat</t>
  </si>
  <si>
    <t>No</t>
  </si>
  <si>
    <t>NA</t>
  </si>
  <si>
    <t>Zahoor Ahmed</t>
  </si>
  <si>
    <t>Count</t>
  </si>
  <si>
    <t>Semi Pucca</t>
  </si>
  <si>
    <t>Muhammad Amin</t>
  </si>
  <si>
    <t>Muhammad Afzal</t>
  </si>
  <si>
    <t>Suzuki Bolan</t>
  </si>
  <si>
    <t>Shahid Mahmood</t>
  </si>
  <si>
    <t>PNEC</t>
  </si>
  <si>
    <t>KPK</t>
  </si>
  <si>
    <t>SMME</t>
  </si>
  <si>
    <t>Islamia College Peshawar</t>
  </si>
  <si>
    <t>CEME</t>
  </si>
  <si>
    <t>Khalid Hussain</t>
  </si>
  <si>
    <t>Ghulam Rasool</t>
  </si>
  <si>
    <t>Muhammad Farooq</t>
  </si>
  <si>
    <t>UG DE-38 (Comp Engg)</t>
  </si>
  <si>
    <t>Muhammad Abbas</t>
  </si>
  <si>
    <t>Arshad Mehmood</t>
  </si>
  <si>
    <t>Ejaz Ahmad</t>
  </si>
  <si>
    <t>Muhammad Bilal</t>
  </si>
  <si>
    <t>Liaqat Ali</t>
  </si>
  <si>
    <t>Muhammad Hussain</t>
  </si>
  <si>
    <t>15101-6531081-3</t>
  </si>
  <si>
    <t>KPK
(Buner)</t>
  </si>
  <si>
    <t>Ambela, Buner, KPK</t>
  </si>
  <si>
    <t>0336-8877966</t>
  </si>
  <si>
    <t>khalidhussainsyed1947@gmail.com</t>
  </si>
  <si>
    <t>GDC Doger Buner</t>
  </si>
  <si>
    <t>Father: umemployed due to age and disability
Brother: Junior Sec Teacher IIUI School Buner</t>
  </si>
  <si>
    <t>Ambela Bala Hijra Buner KPK</t>
  </si>
  <si>
    <t xml:space="preserve"> Negative NDI is due to high educational expenditures at NUST and mother's treatment. 
- High medical expenditues are incurred on treatment of Mother wo is suffering from HBS and HCV.
- Has arranged 1st Semester fee by taking loan from brother's office and friend. 
- Has missed 6 years due to unavailability of funds and has now reappeared on the hope of getting scholarship.</t>
  </si>
  <si>
    <t>Tahir Hussain</t>
  </si>
  <si>
    <t>Muhammad Waqas</t>
  </si>
  <si>
    <t>Aftab Ahmed</t>
  </si>
  <si>
    <t>Muhammad Yamin</t>
  </si>
  <si>
    <t>Muhammad Akram</t>
  </si>
  <si>
    <t>Muhammad Saeed</t>
  </si>
  <si>
    <t>Muhammad Azam</t>
  </si>
  <si>
    <t>Saira</t>
  </si>
  <si>
    <t>Muhammad Awais</t>
  </si>
  <si>
    <t>Faizan Ahmad</t>
  </si>
  <si>
    <t>Self Owned</t>
  </si>
  <si>
    <t>comments</t>
  </si>
  <si>
    <t>A</t>
  </si>
  <si>
    <t>HEC USAID</t>
  </si>
  <si>
    <t>Regn No.</t>
  </si>
  <si>
    <t>00000197046</t>
  </si>
  <si>
    <t>Status</t>
  </si>
  <si>
    <t>Muhamamd Waseem Akhtar</t>
  </si>
  <si>
    <t>Khair Ullah Khan</t>
  </si>
  <si>
    <t xml:space="preserve"> PhD (EE)</t>
  </si>
  <si>
    <t>Afzal ahmed</t>
  </si>
  <si>
    <t>Gul Jamal</t>
  </si>
  <si>
    <t>Iqra Aslam</t>
  </si>
  <si>
    <t>Haji Muhammad Aslam</t>
  </si>
  <si>
    <t xml:space="preserve"> MS(ITE)</t>
  </si>
  <si>
    <t>Muhammad Akhtar</t>
  </si>
  <si>
    <t>Maqbool Hussain</t>
  </si>
  <si>
    <t xml:space="preserve"> MS(IT)</t>
  </si>
  <si>
    <t>Basit Ali</t>
  </si>
  <si>
    <t>Muhammad Rafiq</t>
  </si>
  <si>
    <t>Farooq Fiaz Mirza</t>
  </si>
  <si>
    <t>Muhmmad Fiaz Miraz</t>
  </si>
  <si>
    <t>Kamran Yamin</t>
  </si>
  <si>
    <t>Abdul Samad Bin Shahid</t>
  </si>
  <si>
    <t>Mian Shahid Pervaiz</t>
  </si>
  <si>
    <t>Momna Saeed</t>
  </si>
  <si>
    <t>Muhammad Yasir Ali</t>
  </si>
  <si>
    <t>Mukhtiar Hussain</t>
  </si>
  <si>
    <t>Nadia Kalsoom</t>
  </si>
  <si>
    <t>Sajid Mehmood</t>
  </si>
  <si>
    <t>Zubair Iqbal</t>
  </si>
  <si>
    <t>Muhammad Iqbal</t>
  </si>
  <si>
    <t xml:space="preserve"> MS(CS)</t>
  </si>
  <si>
    <t>Sania Mushtaq</t>
  </si>
  <si>
    <t>Mushtaq Ahmad</t>
  </si>
  <si>
    <t>Salma Kulsoom</t>
  </si>
  <si>
    <t>Muhammad Razzaq</t>
  </si>
  <si>
    <t>Rida Fatima</t>
  </si>
  <si>
    <t>Muhammad Parvez Iqbal</t>
  </si>
  <si>
    <t>Aqsa Imtiaz</t>
  </si>
  <si>
    <t>Imtiaz Ahmed</t>
  </si>
  <si>
    <t>Faaiza Bibi</t>
  </si>
  <si>
    <t>Zulfiqar Ali</t>
  </si>
  <si>
    <t xml:space="preserve"> MS(EE)</t>
  </si>
  <si>
    <t>Salman Farsi</t>
  </si>
  <si>
    <t>Habibullah</t>
  </si>
  <si>
    <t>Shahzeb</t>
  </si>
  <si>
    <t>Muhamad Issa Khan</t>
  </si>
  <si>
    <t>Ahmad Ammar</t>
  </si>
  <si>
    <t>Muhammad Jibran</t>
  </si>
  <si>
    <t>Tariq Inayat</t>
  </si>
  <si>
    <t>Inayat Ur Rehman</t>
  </si>
  <si>
    <t>Farooq Ahmad</t>
  </si>
  <si>
    <t>Ikram Ahmad</t>
  </si>
  <si>
    <t>Allah Dita</t>
  </si>
  <si>
    <t>Kiran Liaqat</t>
  </si>
  <si>
    <t>Arooj Nawaz</t>
  </si>
  <si>
    <t>Muhammad Nawaz</t>
  </si>
  <si>
    <t>Waqar Ali Aziz</t>
  </si>
  <si>
    <t>Ali Muhammad</t>
  </si>
  <si>
    <t>Zaheer Ahmad</t>
  </si>
  <si>
    <t>Muhammad Zafar</t>
  </si>
  <si>
    <t>Asif Iqbal</t>
  </si>
  <si>
    <t>Hammad Ali Tariq</t>
  </si>
  <si>
    <t>Tariq Hussain Mirza</t>
  </si>
  <si>
    <t>Syed Wahab Zarin</t>
  </si>
  <si>
    <t>Syed Iqbal Zarin</t>
  </si>
  <si>
    <t>Muhammad Salsabeel Ahmad</t>
  </si>
  <si>
    <t>Mian Ahmad Ali Shah</t>
  </si>
  <si>
    <t>Hafiz Hamza Javaid</t>
  </si>
  <si>
    <t>Javaid Iqbal</t>
  </si>
  <si>
    <t>Quratulain Akhtar</t>
  </si>
  <si>
    <t>Akhtar Nawaz</t>
  </si>
  <si>
    <t>Ali Murtaza</t>
  </si>
  <si>
    <t>Shah Faisal Khan</t>
  </si>
  <si>
    <t>Ismail Zabih Ullah</t>
  </si>
  <si>
    <t>Khalil Ur Rehman</t>
  </si>
  <si>
    <t>Ahmad Abdullah</t>
  </si>
  <si>
    <t>Faqir Muhammad</t>
  </si>
  <si>
    <t>Badar Hussain</t>
  </si>
  <si>
    <t>Lal Hussain</t>
  </si>
  <si>
    <t>Iqra Aitbar</t>
  </si>
  <si>
    <t>Aitbar Hussain Shah</t>
  </si>
  <si>
    <t>Shehrose Ahmad</t>
  </si>
  <si>
    <t>Saeed Ahmad</t>
  </si>
  <si>
    <t>Muhammad Furqan Azam</t>
  </si>
  <si>
    <t>Muhammad Karam Shehzad</t>
  </si>
  <si>
    <t>Iqra Akram</t>
  </si>
  <si>
    <t>Muhammad Talha Khan</t>
  </si>
  <si>
    <t>Allah Rakha Zahid</t>
  </si>
  <si>
    <t>Abdul Hafeez Sajid</t>
  </si>
  <si>
    <t>Abdul Sittar</t>
  </si>
  <si>
    <t xml:space="preserve"> BE(SE)</t>
  </si>
  <si>
    <t>Luqman Khanzada</t>
  </si>
  <si>
    <t>Khanzada Khan</t>
  </si>
  <si>
    <t>Abdul Moiz</t>
  </si>
  <si>
    <t>Ifrah</t>
  </si>
  <si>
    <t>Muhammad Sharif</t>
  </si>
  <si>
    <t>Muhammad Ali Taimoor</t>
  </si>
  <si>
    <t>Muhammad Sagheer</t>
  </si>
  <si>
    <t>Mashood Ijaz</t>
  </si>
  <si>
    <t>Muhamad Ijaz Aslam</t>
  </si>
  <si>
    <t>Muhammad Asghar</t>
  </si>
  <si>
    <t>Taimoor Khan Mahsud</t>
  </si>
  <si>
    <t>Mansoor Ahmad Khan</t>
  </si>
  <si>
    <t>Sarwan Ahmed</t>
  </si>
  <si>
    <t>Zain Khalid</t>
  </si>
  <si>
    <t>Afaq Ahmed</t>
  </si>
  <si>
    <t>Muhammad Hamza Zahid</t>
  </si>
  <si>
    <t>Zahid Sharif</t>
  </si>
  <si>
    <t>Muhammad Abdullah Rafiq</t>
  </si>
  <si>
    <t>Hafiz Muhammad Rafique</t>
  </si>
  <si>
    <t>Muhammad Raveed Ahmad</t>
  </si>
  <si>
    <t>Muhammad Abbas Shah</t>
  </si>
  <si>
    <t>Muhammad Ansar Shahzad</t>
  </si>
  <si>
    <t>Ghulam Qadir</t>
  </si>
  <si>
    <t>Muhammad Sohaib</t>
  </si>
  <si>
    <t>Malik Daulat Ali</t>
  </si>
  <si>
    <t xml:space="preserve"> BEE</t>
  </si>
  <si>
    <t>Azhan Naqeer</t>
  </si>
  <si>
    <t>Manzoor Hussain</t>
  </si>
  <si>
    <t>Sheeraz Ahmed</t>
  </si>
  <si>
    <t>Zafarullah</t>
  </si>
  <si>
    <t>Muhammad Ahmad</t>
  </si>
  <si>
    <t>Naveed Ahmad</t>
  </si>
  <si>
    <t>Ammar Ahmed</t>
  </si>
  <si>
    <t>Muhammad Arif Warraich</t>
  </si>
  <si>
    <t>Rao Waqas Ali</t>
  </si>
  <si>
    <t>Rao Jangsher Ali</t>
  </si>
  <si>
    <t>Hassan Rasool</t>
  </si>
  <si>
    <t>Soma Nasir</t>
  </si>
  <si>
    <t>Muhammad Nasir</t>
  </si>
  <si>
    <t>Anwar Sarwar</t>
  </si>
  <si>
    <t>Muhamad Sarwar</t>
  </si>
  <si>
    <t>Shaheer Mehmood Bhatti</t>
  </si>
  <si>
    <t>Zaffar Mehmood Babur</t>
  </si>
  <si>
    <t>Rafia Ahmad</t>
  </si>
  <si>
    <t>Nisar Ahmad</t>
  </si>
  <si>
    <t>Ahmad Sadiq Saeed</t>
  </si>
  <si>
    <t>Muhammad Saeed Butt</t>
  </si>
  <si>
    <t>Hamza Azhar</t>
  </si>
  <si>
    <t>Azhar Ali</t>
  </si>
  <si>
    <t>Asnad Ali</t>
  </si>
  <si>
    <t>Siraj Muneer Qazi</t>
  </si>
  <si>
    <t>Muneer Ahmad Qazi</t>
  </si>
  <si>
    <t>Asmar Ali</t>
  </si>
  <si>
    <t>Abdul Majid</t>
  </si>
  <si>
    <t>Rehman Afazl</t>
  </si>
  <si>
    <t>Maham Shahid</t>
  </si>
  <si>
    <t>Moazama Irfan</t>
  </si>
  <si>
    <t>Ch. Muhammad Irfan</t>
  </si>
  <si>
    <t>Muhammad Talha Nasir</t>
  </si>
  <si>
    <t>Ahmad Ali</t>
  </si>
  <si>
    <t>Luqman Naveed</t>
  </si>
  <si>
    <t>Naveed Akhter</t>
  </si>
  <si>
    <t>Usama Masood</t>
  </si>
  <si>
    <t>Muhammad Masood</t>
  </si>
  <si>
    <t>Sadia Asif</t>
  </si>
  <si>
    <t>Asif Ullah</t>
  </si>
  <si>
    <t>Wajahat Ali</t>
  </si>
  <si>
    <t>Akhtar Hussain</t>
  </si>
  <si>
    <t>Farheen Asif</t>
  </si>
  <si>
    <t>Muhammad Asif Rashid</t>
  </si>
  <si>
    <t>Jawad Haider</t>
  </si>
  <si>
    <t xml:space="preserve"> BS(CS) </t>
  </si>
  <si>
    <t>Hasnat Amir</t>
  </si>
  <si>
    <t>Shahroz Liaqat</t>
  </si>
  <si>
    <t>Mohammad Zaid Bin Khalid</t>
  </si>
  <si>
    <t>Muhammad Khalid Iqbal</t>
  </si>
  <si>
    <t>Ammar Adnan</t>
  </si>
  <si>
    <t>Abdul Aziz</t>
  </si>
  <si>
    <t>Zunaira Salam</t>
  </si>
  <si>
    <t>Abdus Salam Awan</t>
  </si>
  <si>
    <t>Muhammad Sarosh</t>
  </si>
  <si>
    <t>Tahir Mahmood</t>
  </si>
  <si>
    <t>Muhammad Muneeb Hashmi</t>
  </si>
  <si>
    <t>Babur Adeel</t>
  </si>
  <si>
    <t>Zain Ul Abedien</t>
  </si>
  <si>
    <t>Hafiz Muhammad Yaseen</t>
  </si>
  <si>
    <t>Muhammad Hanif</t>
  </si>
  <si>
    <t>Ahsan Aftab</t>
  </si>
  <si>
    <t>Raja Aftab Ahmad</t>
  </si>
  <si>
    <t>Muhammad Kamran</t>
  </si>
  <si>
    <t>Nameer Anjum</t>
  </si>
  <si>
    <t>Sheikh Anjum Iqbal</t>
  </si>
  <si>
    <t>Muhammad Tashfeen Abrar</t>
  </si>
  <si>
    <t>Abrar Hussain Naz</t>
  </si>
  <si>
    <t>Gohar Abbas</t>
  </si>
  <si>
    <t>Manzoor Hussain Bhatti</t>
  </si>
  <si>
    <t xml:space="preserve"> MSEE
SEECS </t>
  </si>
  <si>
    <t>13501-3514100-1</t>
  </si>
  <si>
    <t>Mansehra
KPK</t>
  </si>
  <si>
    <t>Mohallah Thawan, Village &amp; PO Ghanool, Tehsil Balakot, District Mansehra</t>
  </si>
  <si>
    <t>17201-6843888-9</t>
  </si>
  <si>
    <t>Mohallah Safkhel, Village &amp; PO Azakhel Payan, District Nowshera</t>
  </si>
  <si>
    <t>36202-5179422-0</t>
  </si>
  <si>
    <t>House # 290,Old BWP Road, Kahror Pacca, Lodhran</t>
  </si>
  <si>
    <t>37203-5128790-5</t>
  </si>
  <si>
    <t>Chakwal</t>
  </si>
  <si>
    <t>VPA Sanwala Tehsil Talagang, District Chakwal</t>
  </si>
  <si>
    <t>313041-7074648-3</t>
  </si>
  <si>
    <t>R Y Khan</t>
  </si>
  <si>
    <t>House # BIII/508, Mohallah Lohran, Khanpur</t>
  </si>
  <si>
    <t>37401-4561879-7</t>
  </si>
  <si>
    <t>Ward # 5, Mohallah Hafizabad, GT Road, Gujar Khan</t>
  </si>
  <si>
    <t>61101-6507803-9</t>
  </si>
  <si>
    <t>House # 10, Street # 1, Avenue # 2, Bilal Town, Khana Dak, Islamabad</t>
  </si>
  <si>
    <t>33102-3921258-1</t>
  </si>
  <si>
    <t>P-513, Street # 13, Mansoorabad, Faisalabad</t>
  </si>
  <si>
    <t>31102-4543598-8</t>
  </si>
  <si>
    <t>House # 17, Street # 2, Gulshan-E-Iqbal, Chishtian</t>
  </si>
  <si>
    <t>32102-8173999-5</t>
  </si>
  <si>
    <t>D G Khan</t>
  </si>
  <si>
    <t>Chah Jaday Wala, Mutifariq Chahan, PO Choti Zareen, Tehsil Kot Chutta, DG Khan</t>
  </si>
  <si>
    <t>35201-8022743-4</t>
  </si>
  <si>
    <t>Faisal Colony, Bazar # 2, Shahpur Khaili, Gujranwal</t>
  </si>
  <si>
    <t>36402-4239932-5</t>
  </si>
  <si>
    <t>Behram Pur, Pakpattan</t>
  </si>
  <si>
    <t>37405-6051008-0</t>
  </si>
  <si>
    <t>House # 10, Street # 9, Mohallah Hafizabad</t>
  </si>
  <si>
    <t>38301-0600293-8</t>
  </si>
  <si>
    <t>Mianwali</t>
  </si>
  <si>
    <t>Village Tolla Mangali, Tehsil Essa Khel, Mianwali</t>
  </si>
  <si>
    <t>61101-6156032-8</t>
  </si>
  <si>
    <t>House # 21, Lane # 2, Officers Colony, Misrial Road, Rawalpindi</t>
  </si>
  <si>
    <t>82203-9489364-2</t>
  </si>
  <si>
    <t>Muzaffargarh</t>
  </si>
  <si>
    <t>Salahria House, Shoukat Lines, Muzaffargarh (AJK)</t>
  </si>
  <si>
    <t>37405-0792708-6</t>
  </si>
  <si>
    <t>Peshawar</t>
  </si>
  <si>
    <t>House # 150, Lane # 9, Lalarukh Colony, Chakri Road, Rawalpindi</t>
  </si>
  <si>
    <t>16101-1246102-9</t>
  </si>
  <si>
    <t>Murdan</t>
  </si>
  <si>
    <t>VPO Garyala, Mardan</t>
  </si>
  <si>
    <t>15602-8292637-3</t>
  </si>
  <si>
    <t>Swat
(KPK)</t>
  </si>
  <si>
    <t>Village &amp; Post Office Hodigram, Swat</t>
  </si>
  <si>
    <t>14301-3247079-5</t>
  </si>
  <si>
    <t>Karak
KPK</t>
  </si>
  <si>
    <t>Mohallah Darapkhel, Tehsil &amp; District Karak</t>
  </si>
  <si>
    <t>36302-3676607-9</t>
  </si>
  <si>
    <t>House # 732/76/8, Muslim Town, Multan</t>
  </si>
  <si>
    <t>12101-6333592-7</t>
  </si>
  <si>
    <t>D I Khan
KPK</t>
  </si>
  <si>
    <t>Madni Town Near Army Recruitment Centre, D I Khan</t>
  </si>
  <si>
    <t>15602-5867126-1</t>
  </si>
  <si>
    <t>Swat</t>
  </si>
  <si>
    <t>Mohallah Gulshan Iqbal, Village Ghorija, PO Bara Bandai, Swat, KPK</t>
  </si>
  <si>
    <t>36601-6344511-7</t>
  </si>
  <si>
    <t>Vehari</t>
  </si>
  <si>
    <t>43 Executive Block, New Model Town, Burewala</t>
  </si>
  <si>
    <t>33302-9857023-3</t>
  </si>
  <si>
    <t>T T Singh</t>
  </si>
  <si>
    <t>Chak # 742, Ada Jamu , Tehsil Kamalia, District Toba Tek Singh</t>
  </si>
  <si>
    <t>37405-9811370-2</t>
  </si>
  <si>
    <t>House # Z-506, Street # 55, Mohallah Sufi Allah Din, Dhoke Ratta, Rawalpindi</t>
  </si>
  <si>
    <t>34603-5250585-6</t>
  </si>
  <si>
    <t>House # 22/298, Street Master Badar Din, Mohallah Attari, Sialkot</t>
  </si>
  <si>
    <t>13302-4088548-7</t>
  </si>
  <si>
    <t>Haripur
KPK</t>
  </si>
  <si>
    <t>Village Banda Munir Khan, Post Office Sarai Naimat Khan, District Haripur</t>
  </si>
  <si>
    <t>34101-8405658-1</t>
  </si>
  <si>
    <t>Street # 19, Mujahid Pura, Gujranwala</t>
  </si>
  <si>
    <t>32102-5498427-7</t>
  </si>
  <si>
    <t>Chak 386/WB, PO Basti Malook, Tehsil Dunyapur, Lodhran</t>
  </si>
  <si>
    <t>34202-1502652-5</t>
  </si>
  <si>
    <t>Mughal Pur Street, Mohallah Eid Gah Road, Lalamusa</t>
  </si>
  <si>
    <t>15101-7520308-9</t>
  </si>
  <si>
    <t>Bunair
(KPK)</t>
  </si>
  <si>
    <t>Vill Nawakalay, Tehsil &amp; P O Daggar, Dist Bunair, KPK</t>
  </si>
  <si>
    <t>17301-6214574-7</t>
  </si>
  <si>
    <t>Dak Ismail Khel, Tehsil Pabbi, District Nowshera</t>
  </si>
  <si>
    <t>37405-3041594-1</t>
  </si>
  <si>
    <t>Daak Khan She Bagla, Bear Gavan, Tehsil Murree, Rawalpindi</t>
  </si>
  <si>
    <t>13302-4888637-0</t>
  </si>
  <si>
    <t>Village Moonan, PO Saraisaleh, Haripur</t>
  </si>
  <si>
    <t>14101-6757415-1</t>
  </si>
  <si>
    <t>Hungo
(KPK)</t>
  </si>
  <si>
    <t>Mohallah Warchin Khel, Hungo</t>
  </si>
  <si>
    <t>14301-0482265-5</t>
  </si>
  <si>
    <t>Bajaour</t>
  </si>
  <si>
    <t>Khar- Bajaur Agency, FATA</t>
  </si>
  <si>
    <t>31202-9943962-1</t>
  </si>
  <si>
    <t>Ward # 12, Near Town Committee, Khanqah Sharif Road Sama Satta, Bahawalpur</t>
  </si>
  <si>
    <t>34101-3029870-9</t>
  </si>
  <si>
    <t>CB # 251, Kashmir Colony, Rahwali, Gujranwala Cantt</t>
  </si>
  <si>
    <t>37404-3181477-4</t>
  </si>
  <si>
    <t>Village Sumbal Syedan, PO Mohra Syedan Tehsil Muree, District Rawalpindi</t>
  </si>
  <si>
    <t>31304-2047102-9</t>
  </si>
  <si>
    <t>House # 59, St # 1, Green View, Sadiqabad, R Y Khan</t>
  </si>
  <si>
    <t>31304-6806016-1</t>
  </si>
  <si>
    <t>P.O Lakak Wali Basti, Roshan Bhait, Teh. Sadiqabad, Distt. Rahim Yar Khan.</t>
  </si>
  <si>
    <t>37204-0118836-7</t>
  </si>
  <si>
    <t>Chakwal
(Punjab)</t>
  </si>
  <si>
    <t>MCB 5-365, Main Bazar, Chakwal</t>
  </si>
  <si>
    <t>31102-6507366-8</t>
  </si>
  <si>
    <t>House # 19/C, Street # 1, Noor Mohallah, Chishtian</t>
  </si>
  <si>
    <t>33100-2341942-3</t>
  </si>
  <si>
    <t>P-1311, Street # 5, Nisar Colony, Faisalabad</t>
  </si>
  <si>
    <t>31202-1062384-1</t>
  </si>
  <si>
    <t>House # 388, B-II, Mohallah Amm Khas, Bahawalpur</t>
  </si>
  <si>
    <t>35102-1056984-5</t>
  </si>
  <si>
    <t>Kasur</t>
  </si>
  <si>
    <t>Roaday Usman Wala, PO Usman Wala, Kasur</t>
  </si>
  <si>
    <t>16202-3558207-7</t>
  </si>
  <si>
    <t>Swabi
(KPK)</t>
  </si>
  <si>
    <t>Village Saidu Dher, PO Kernel Sher Khan Kali. Tehsil Razzar, District Swabi</t>
  </si>
  <si>
    <t>43203-6905488-3</t>
  </si>
  <si>
    <t>Larkana
Sindh</t>
  </si>
  <si>
    <t>Shafi Muhammad Shaikh House # 1340/11B Pakhalistreet Empire Road Larkana</t>
  </si>
  <si>
    <t>36302-2917164-2</t>
  </si>
  <si>
    <t>Wahdat Colony, Quarter # 6/9, Near Rasheed Abad, Multan</t>
  </si>
  <si>
    <t>37405-2877438-5</t>
  </si>
  <si>
    <t>House # 13, Street # 1, Butt Market, Fazal Town, Rawalpindi</t>
  </si>
  <si>
    <t>33100-0453860-5</t>
  </si>
  <si>
    <t>838-B, Peoples Colony # 1, Faisalabad</t>
  </si>
  <si>
    <t>35202-9662880-1</t>
  </si>
  <si>
    <t>Federal</t>
  </si>
  <si>
    <t>House # 6, Street # 43, G-7/4, Islamabad</t>
  </si>
  <si>
    <t>13101-4113078-9</t>
  </si>
  <si>
    <t>Waziristan Agency</t>
  </si>
  <si>
    <t>Village Karama, Tehsil Ladha, District South Waziristan Agency</t>
  </si>
  <si>
    <t>43203-0539723-1</t>
  </si>
  <si>
    <t>House # 903/5-C, Dari Muhallah, Larkana</t>
  </si>
  <si>
    <t>31202-3489260-7</t>
  </si>
  <si>
    <t>House # 83, Block C, Mustafa /Town, Bahawalpur</t>
  </si>
  <si>
    <t>61101-2030739-3</t>
  </si>
  <si>
    <t>Naiabadi Sohan, Nizakat Market, House # 4, Street # 8, Tehsil &amp; District Islamabad</t>
  </si>
  <si>
    <t>35202-9301118-5</t>
  </si>
  <si>
    <t>House # 721/15, Street # 1, Near Masjid Abu-Huraira, Sabzazar Colony, Bosan Road, Multan</t>
  </si>
  <si>
    <t>42201-9926805-7</t>
  </si>
  <si>
    <t>House # 80, Street # 7, Khayaban-e-Faiz, H-13, Islamabad</t>
  </si>
  <si>
    <t>35103-2118559-1</t>
  </si>
  <si>
    <t>Chak # 49, Tehsil Pattoki, District Kasur</t>
  </si>
  <si>
    <t>38403-4610737-1</t>
  </si>
  <si>
    <t>House # 415/65, Street # 3, Mohallah Haider Abad Town, Sargodha</t>
  </si>
  <si>
    <t>36401-0224659-3</t>
  </si>
  <si>
    <t>Chak# 85/EB, Qabola Raod, Arif Wala, Dist Pakpattan</t>
  </si>
  <si>
    <t>36601-4083448-8</t>
  </si>
  <si>
    <t>5-Y, Street-D, Housing Scheme, Burewala</t>
  </si>
  <si>
    <t>37301-7110699-9</t>
  </si>
  <si>
    <t>Jhelum</t>
  </si>
  <si>
    <t>C/O Lt Col Makik Ghulam Rabbani, Piraghaib, Jhelum</t>
  </si>
  <si>
    <t>33102-747018-3</t>
  </si>
  <si>
    <t>Chiniot</t>
  </si>
  <si>
    <t>Dak Khana Khas, Chak # 125, JB Tehsil Chiniot</t>
  </si>
  <si>
    <t>43503-0418463-3</t>
  </si>
  <si>
    <t>Kashmore</t>
  </si>
  <si>
    <t>Village Shahbaz Khan Noorani, Kandhkot</t>
  </si>
  <si>
    <t>33102-0679008-5</t>
  </si>
  <si>
    <t>P-698, Street # 4-A, Ahmad Abad, Gulistan Colony, Faisalabad</t>
  </si>
  <si>
    <t>13101-5487911-9</t>
  </si>
  <si>
    <t>Abbottabad</t>
  </si>
  <si>
    <t>Mohallah Malot, Village &amp; Post Office Desal, Tehsil &amp; District Abbottabad</t>
  </si>
  <si>
    <t>37301-8628118-9</t>
  </si>
  <si>
    <t>Nai Abadi Theakrian Road, Tehsil Dina, District Jhelum</t>
  </si>
  <si>
    <t>38101-7078882-3</t>
  </si>
  <si>
    <t>Bhakkar</t>
  </si>
  <si>
    <t>H.No. 5, Ward No. 7, Near DPS Bhakkar</t>
  </si>
  <si>
    <t>37405-2159632-3</t>
  </si>
  <si>
    <t>House # 94, Mohallah Civil Hospital, Gujar Khan</t>
  </si>
  <si>
    <t>34203-2037540-4</t>
  </si>
  <si>
    <t>Gali Masjid Nimra, Bagh Mohallah, Sarai Alamgir, Jhelum</t>
  </si>
  <si>
    <t>36402-3052616-7</t>
  </si>
  <si>
    <t>Basti Amangopura, PO Tehsil Minchinabad, District Bahawalnagar</t>
  </si>
  <si>
    <t>37405-4122985-7</t>
  </si>
  <si>
    <t>House # BB 662/60, Street # 9, Eid Gah, Asghar Mall, Rawalpindi</t>
  </si>
  <si>
    <t>37405-6244315-2</t>
  </si>
  <si>
    <t>B-1214, Satellite Town, Rawalpindi</t>
  </si>
  <si>
    <t>82203-5570595-7</t>
  </si>
  <si>
    <t>House # 28, Street # 25, Korang Town, Islamabad</t>
  </si>
  <si>
    <t>61101-7781663-1</t>
  </si>
  <si>
    <t>House # 143, Street # 5, Pakistan Town, Islamabad</t>
  </si>
  <si>
    <t>42401-7668258-3</t>
  </si>
  <si>
    <t>Umer Kot
Sindh</t>
  </si>
  <si>
    <t>Buland Shah Mohallah, Ward # 249, Samaro Town, District Umerkot, Sindh</t>
  </si>
  <si>
    <t>13504-6428046-7</t>
  </si>
  <si>
    <t>House # 471-B, Abbasia Masjid Colony, Street # 1, Jinnahabad, Abbottabad</t>
  </si>
  <si>
    <t>12102-0851999-9</t>
  </si>
  <si>
    <t>Mohallah Usman Khel, Tehsil Kulachi, District D I Khan, KPK</t>
  </si>
  <si>
    <t>35202-8216756-7</t>
  </si>
  <si>
    <t>House # 6, Arshad Street # 175, Camboh Colony, Ichhra, Lahore</t>
  </si>
  <si>
    <t>61101-5253166-4</t>
  </si>
  <si>
    <t>House # 35, Street # 1, Chattha Bakhtawar, Islamabad</t>
  </si>
  <si>
    <t>35201-8368851-2</t>
  </si>
  <si>
    <t>House # 3, Steet # 154, Near Govt High School, Baghbanpura, Lahore</t>
  </si>
  <si>
    <t>35401-9149614-9</t>
  </si>
  <si>
    <t>Sheikhupura</t>
  </si>
  <si>
    <t>Village Fatuwala, Post Office Same, Teh Sharaqpura, Distt. Sheikhupura</t>
  </si>
  <si>
    <t>36302-4149069-7</t>
  </si>
  <si>
    <t>Madina Town, House # 2, Street # 1, Old Shujabad Road, Multan</t>
  </si>
  <si>
    <t>35202-2144029-5</t>
  </si>
  <si>
    <t>House # 262, Block 4, Sector A-2, Township, Lahore</t>
  </si>
  <si>
    <t>35202-1842233-1</t>
  </si>
  <si>
    <t>227A-2D1, Township, Lahore</t>
  </si>
  <si>
    <t>34201-8336829-2</t>
  </si>
  <si>
    <t>Street # 2, Mohallah Darbar Salmeer, Jalal Pur, Jattan, Gujrat</t>
  </si>
  <si>
    <t>36402-1698511-9</t>
  </si>
  <si>
    <t>Street # 2, Masjid Allah Wali, Mohallah Jhihiranwala, Pakpattan</t>
  </si>
  <si>
    <t>35202-3270899-2</t>
  </si>
  <si>
    <t>House # 15, Karim Street # 1, Haji Park Sodiwal, Lahore</t>
  </si>
  <si>
    <t>34403-3861390-5</t>
  </si>
  <si>
    <t>Mandhi Bahuddin Din</t>
  </si>
  <si>
    <t>Village &amp; P o Ghanian, Tehsil M Phalia, District Mandi Bahauddin</t>
  </si>
  <si>
    <t>35102-7638775-3</t>
  </si>
  <si>
    <t>58-O, Bankers Avenue Cooperative Housing Society, Bedian Road, Lahore</t>
  </si>
  <si>
    <t>35202-9395340-9</t>
  </si>
  <si>
    <t>House # 4/5, Majeed Chowk, Salman Park, 16-KM, Ferozpur Road, Lahore</t>
  </si>
  <si>
    <t>61101-3644489-9</t>
  </si>
  <si>
    <t>House # 3569-BIII, Mohallah Chah Khajji Wala, Kamalia, Toba Tek Singh</t>
  </si>
  <si>
    <t>32010-4368876-1</t>
  </si>
  <si>
    <t>Basti Ahmani, PO Shadan Lund Tehsil &amp; District DG Khan</t>
  </si>
  <si>
    <t>17301-9765458-2</t>
  </si>
  <si>
    <t>House # 12, Ijazabad Road, Gulbahar # 4, Peshawar</t>
  </si>
  <si>
    <t>33100-8984509-1</t>
  </si>
  <si>
    <t>House # 5/2, Street # 3, Main Raod, Raja Gulam Rasool Nagar, Faisalabad</t>
  </si>
  <si>
    <t>33100-5743646-7</t>
  </si>
  <si>
    <t>149-Karim Town, People's Colony, # 2, Faisalabad</t>
  </si>
  <si>
    <t>42201-6980843-9</t>
  </si>
  <si>
    <t>33102-4531811-3</t>
  </si>
  <si>
    <t>Street # 5, Jamil Park, Jhang Road, Faisalabad</t>
  </si>
  <si>
    <t>61101-6237489-3</t>
  </si>
  <si>
    <t>House # 6, Street # 2B, Mangoo Town, Bhara Kahu, Islamabad</t>
  </si>
  <si>
    <t>35202-4405888-7</t>
  </si>
  <si>
    <t>House # 319, Block A-III, Johar Town, Lahore</t>
  </si>
  <si>
    <t>35202-1168467-5</t>
  </si>
  <si>
    <t>55-K Block, Sabzazar, Lahore</t>
  </si>
  <si>
    <t>36602-7300326-3</t>
  </si>
  <si>
    <t>Karampur Raod, Behind Qureshi Oil Mills, Tehsil Mailsi, District Vehari</t>
  </si>
  <si>
    <t>0333-5879541</t>
  </si>
  <si>
    <t>makhtar.dphd17seecs@seecs.edu.pk</t>
  </si>
  <si>
    <t>Rah-e-Danish Model Schoo, Abbottabad</t>
  </si>
  <si>
    <t>Govy Post Graduate College # 1, Abbottabad</t>
  </si>
  <si>
    <t>NUST MCS</t>
  </si>
  <si>
    <t>Deceased</t>
  </si>
  <si>
    <t>0334-8940157</t>
  </si>
  <si>
    <t>engineerafzalahmad007@gmail.com</t>
  </si>
  <si>
    <t>Fauji Foundation Model School, 81-Peshawar Road, Nowshera Cantt</t>
  </si>
  <si>
    <t>Khuber Model College, Nowshera</t>
  </si>
  <si>
    <t>COMSATS, Lahore</t>
  </si>
  <si>
    <t>0300-8155445</t>
  </si>
  <si>
    <t>iqraaslam71@gmail.com</t>
  </si>
  <si>
    <t>Govt Girls Higher Secondary School, Kahror Pacca, Lodhran</t>
  </si>
  <si>
    <t>Govt Girls Higher Secondary School, Kahroro Pacca, Lodhran</t>
  </si>
  <si>
    <t>The Islamia University of Bahawalpur</t>
  </si>
  <si>
    <t>0306-1982756</t>
  </si>
  <si>
    <t>akhtarawan3@gmail.com</t>
  </si>
  <si>
    <t>Govt Boys High School Sanwala, Chakwal</t>
  </si>
  <si>
    <t>Kallar Kahar Science College for Boys, Kallar Kahar, Chakwal</t>
  </si>
  <si>
    <t>UET, Taxila</t>
  </si>
  <si>
    <t>0300-6735723</t>
  </si>
  <si>
    <t>mbasitalietrat@hotmail.com</t>
  </si>
  <si>
    <t>Govt Model Secondary School, Khanpur</t>
  </si>
  <si>
    <t>Alpine Collegeof Science for Boys, Khanpur</t>
  </si>
  <si>
    <t>NUST SEECS</t>
  </si>
  <si>
    <t>0336-5990160</t>
  </si>
  <si>
    <t>farooq.fiaz7@gmail.com</t>
  </si>
  <si>
    <t>Fauji Foundation Model Secondary School For Boys, Gujar Khan, Rawalpindi</t>
  </si>
  <si>
    <t>Indus College of Commerce For Boys, Guliana More, Gujar Khan, Rawalpindi</t>
  </si>
  <si>
    <t>PMAS, UAAR, Rawalpindi</t>
  </si>
  <si>
    <t>0306-0550525</t>
  </si>
  <si>
    <t>kamranbstn@gmail.com</t>
  </si>
  <si>
    <t>Private from FBISE Board</t>
  </si>
  <si>
    <t>F G College for Men, H-9, Islamabad</t>
  </si>
  <si>
    <t>Iqra University, Islamabad</t>
  </si>
  <si>
    <t>0321-7615192</t>
  </si>
  <si>
    <t>abdul_samad1993@yahoo.com</t>
  </si>
  <si>
    <t>Seerat Public High School, (For Boys), Faisalabad</t>
  </si>
  <si>
    <t>Govt College University, Faisalabad</t>
  </si>
  <si>
    <t>National Textile University, Faisalabad</t>
  </si>
  <si>
    <t>0336-6336571</t>
  </si>
  <si>
    <t>momnasaeed50@gmail.com</t>
  </si>
  <si>
    <t>Sir Syed Public, Girls Higher Secondary School, Chishtian</t>
  </si>
  <si>
    <t>Chistian Science College for Girls, Chishtian</t>
  </si>
  <si>
    <t>0333-5053315
0315-6702894</t>
  </si>
  <si>
    <t>yasiraligudgk@gmail.com</t>
  </si>
  <si>
    <t>Islamic Center High School, Choti Zaireen, DG Khan</t>
  </si>
  <si>
    <t>Govt Higher Secondary School Shah Sadar Din DG Khan</t>
  </si>
  <si>
    <t>Bahauddin Zakariya University, Multan</t>
  </si>
  <si>
    <t>0334-9832131</t>
  </si>
  <si>
    <t>nkalsoom.msit17seecs@seecs.edu.pk</t>
  </si>
  <si>
    <t>F G Girls High School # 4, Lahore Cantt</t>
  </si>
  <si>
    <t>F G Degree College, Aziz Bhatti Raod, Lahore Cantt</t>
  </si>
  <si>
    <t>University of Punjab, Lahore</t>
  </si>
  <si>
    <t>Separation</t>
  </si>
  <si>
    <t>0333-7883165</t>
  </si>
  <si>
    <t>zubairiqbal7883@gmail.com</t>
  </si>
  <si>
    <t>The Pakpattan Public High School (For Boys) Pakpattan</t>
  </si>
  <si>
    <t>Punjab College for Boys, Sahiwal</t>
  </si>
  <si>
    <t>COMSATS, Wah Cantt</t>
  </si>
  <si>
    <t>0332-5952242</t>
  </si>
  <si>
    <t>saniamushtaq1@gmail.com</t>
  </si>
  <si>
    <t>Govt Girls High School, Dhoke Hasso, Rawalpindi</t>
  </si>
  <si>
    <t>Punjab College of Information Technology for Girls, B-1372, Satellite Town, Rawalpindi</t>
  </si>
  <si>
    <t>University of Arid Agriculture, Rawalpindi</t>
  </si>
  <si>
    <t>0336-8651756</t>
  </si>
  <si>
    <t>salma.khan162@yahoo.com</t>
  </si>
  <si>
    <t>F G Gilrs High School, Okara Cantt</t>
  </si>
  <si>
    <t>Army Public Science College, Sir Syed Road, Okara Cantt</t>
  </si>
  <si>
    <t>COMSATS, Okara</t>
  </si>
  <si>
    <t>0306-5140193</t>
  </si>
  <si>
    <t>ridafatima2017@gmail.com</t>
  </si>
  <si>
    <t>Beacon Ligh School, Misrial Chowk, Near Army Complex, Rawalpindi Cantt</t>
  </si>
  <si>
    <t>F G Degree College for Women, Abid Majeed Road, Rawalpindi</t>
  </si>
  <si>
    <t>Fatima Jinnah Women University, The Mall, Rawalpindi</t>
  </si>
  <si>
    <t>0313-9282625</t>
  </si>
  <si>
    <t>aqsaimtiaz09@gmailcom</t>
  </si>
  <si>
    <t>FG Dawood Public School, Muzaffargarh</t>
  </si>
  <si>
    <t>Saheen Model Colelge, Muzaffargarh</t>
  </si>
  <si>
    <t>University of AJK, Muzaffargarh</t>
  </si>
  <si>
    <t>0301-5536770</t>
  </si>
  <si>
    <t>faaiza@live.com</t>
  </si>
  <si>
    <t>Shaheen Public School, Rawalpindi</t>
  </si>
  <si>
    <t>Islamabad College of Management &amp; Commerce, Quaid-e-Azam Colony, Dhamial Camp, Rawalpindi</t>
  </si>
  <si>
    <t>0305-9741883</t>
  </si>
  <si>
    <t>mabbas.khann@gmail.com</t>
  </si>
  <si>
    <t>Passban Moderl School Shahbaz Garhi, Mardan</t>
  </si>
  <si>
    <t>Learner College Shahbaz Garhi, Mardan</t>
  </si>
  <si>
    <t>UET, Abbotabad</t>
  </si>
  <si>
    <t>0313-9434455</t>
  </si>
  <si>
    <t>sfarsi.msee17seecs@seecs.edu.pk</t>
  </si>
  <si>
    <t>Hira School Hodigram, Swatq</t>
  </si>
  <si>
    <t>Privade from Swat Board</t>
  </si>
  <si>
    <t>UET, Peshawar</t>
  </si>
  <si>
    <t>0332-9288995</t>
  </si>
  <si>
    <t>szeb.msee17seecs@seecs.edu.pk</t>
  </si>
  <si>
    <t>Iqra Public School, Kohat</t>
  </si>
  <si>
    <t>0333-6115304</t>
  </si>
  <si>
    <t>aammar.msee17seecs@seecs.edu.pk</t>
  </si>
  <si>
    <t>Nishat Boys High School, Near Lodhi Colony Chowk, Multan</t>
  </si>
  <si>
    <t>Punjab College of Information Technology, Multan</t>
  </si>
  <si>
    <t>COMSATS, Abbottabad</t>
  </si>
  <si>
    <t>0304-9013596</t>
  </si>
  <si>
    <t>jibranejaz22@gmail.com</t>
  </si>
  <si>
    <t>St Helens' School Cantt, D I Khan</t>
  </si>
  <si>
    <t>Govt Degree College # 1, Shah Alam Abad, D I Khan</t>
  </si>
  <si>
    <t>International Islamic University, Islamabad</t>
  </si>
  <si>
    <t>0315-9588588</t>
  </si>
  <si>
    <t>tinayat.msee17seecs@seecs.edu.pk</t>
  </si>
  <si>
    <t>Hira School &amp; College (Bama Khela) Matta, Swat</t>
  </si>
  <si>
    <t>Swat Public School &amp; college Mingora, Swat</t>
  </si>
  <si>
    <t>0334-6656427</t>
  </si>
  <si>
    <t>fahmad.msee17seecs@seecs.edu.pk</t>
  </si>
  <si>
    <t>Tabindah Model High School, Burewala</t>
  </si>
  <si>
    <t>Govt Colelge Burewala, Vehari</t>
  </si>
  <si>
    <t>Air Unviesity E9, Islamabad</t>
  </si>
  <si>
    <t>0304-0970877</t>
  </si>
  <si>
    <t>ghulammustafa0403@gmail.com</t>
  </si>
  <si>
    <t>Muhammad Bin Qasim Public High School, Kamalia, Toba Tek Singh</t>
  </si>
  <si>
    <t>Faran Model College, Jhang</t>
  </si>
  <si>
    <t>GC University, Lahore</t>
  </si>
  <si>
    <t>0310-5640916</t>
  </si>
  <si>
    <t>kiran_liaqat94@yahoo.com</t>
  </si>
  <si>
    <t>Girls High School. Dhoke Ratta. Rawalpindi</t>
  </si>
  <si>
    <t>National University, Islamabad</t>
  </si>
  <si>
    <t>0308-6189820</t>
  </si>
  <si>
    <t>anawaz.msee17seecs@seecs.edu.pk</t>
  </si>
  <si>
    <t>Govt Islamia Girls High School, Sialkot</t>
  </si>
  <si>
    <t>Govt Post Graduate College for Women, Sialkot</t>
  </si>
  <si>
    <t>0311-6811826</t>
  </si>
  <si>
    <t>waziz.msee17seecs@seecs.edu.pk</t>
  </si>
  <si>
    <t>Hazara Public School &amp; College, Haripur</t>
  </si>
  <si>
    <t>UET Peshawar</t>
  </si>
  <si>
    <t>0345-6553740</t>
  </si>
  <si>
    <t>zahmad.msee17seecs@seecs.edu.pk</t>
  </si>
  <si>
    <t>Govt Higher Secondary School, GT Road, Gujranwala</t>
  </si>
  <si>
    <t>Crescent Science College, 162-D, Satelliete Town, Gujranwala</t>
  </si>
  <si>
    <t>0303-8394107</t>
  </si>
  <si>
    <t>asifiqbaljam@gmail.com</t>
  </si>
  <si>
    <t>PAEC Model High School, D G Khan</t>
  </si>
  <si>
    <t>PAEC Hihger Secondary School, D G Khan</t>
  </si>
  <si>
    <t>0333-8479346</t>
  </si>
  <si>
    <t>htariq.msee17seecs@seecs.edu.pk</t>
  </si>
  <si>
    <t>Govt Islamia High School, Lalamusa, Gujrat</t>
  </si>
  <si>
    <t>Punjab College, Gujrat</t>
  </si>
  <si>
    <t>UET, Lahore</t>
  </si>
  <si>
    <t>0343-1313064</t>
  </si>
  <si>
    <t>syedwahabzarin78@gmail.com</t>
  </si>
  <si>
    <t>Iqra Scholl &amp; College Daggar, Buner</t>
  </si>
  <si>
    <t>Cadet College Swat</t>
  </si>
  <si>
    <t>0343-9889450</t>
  </si>
  <si>
    <t>salsabeelahmad22@gmail.com</t>
  </si>
  <si>
    <t>Pakistan International Public School, Sethi Town, Peshawar</t>
  </si>
  <si>
    <t>Govt College Peshawar</t>
  </si>
  <si>
    <t>UET, Kohat Campus</t>
  </si>
  <si>
    <t>0313-5336372</t>
  </si>
  <si>
    <t>h.javaidmsee17seecs@seecs.edu.pk</t>
  </si>
  <si>
    <t>Iqra Huffaz Secondary School For Boys, 4/B Sector, Khayaban-e-Sir Syed, Rawalpindi</t>
  </si>
  <si>
    <t>Punjab College of Information Technology, B-1372, Satellite Town, Rawalpindi</t>
  </si>
  <si>
    <t>0336-0580272</t>
  </si>
  <si>
    <t>aineekhaan@gmail.com</t>
  </si>
  <si>
    <t>Jinnah Jam-e-High School &amp; Girls College, Haripur</t>
  </si>
  <si>
    <t>0343-9084748</t>
  </si>
  <si>
    <t>amurtaza.msee17seecs@seecs.edu.pk</t>
  </si>
  <si>
    <t>Hangu Public School &amp; College, Hungu</t>
  </si>
  <si>
    <t>Peshawar Model Degree College (Boys), Jamil Chowk Ring Road, Peshawar</t>
  </si>
  <si>
    <t>UET Peshwar, Abottabad Campus</t>
  </si>
  <si>
    <t>0334-8275004</t>
  </si>
  <si>
    <t>iullah.msee17seecse@seecs.edu.pk</t>
  </si>
  <si>
    <t>Cadet College, Kohat</t>
  </si>
  <si>
    <t>Cadel College, Kohat</t>
  </si>
  <si>
    <t>0312-6253317</t>
  </si>
  <si>
    <t>ahmadabdullah0312@gmail.com</t>
  </si>
  <si>
    <t>Govt High School Samma Satta, Bahawalpur</t>
  </si>
  <si>
    <t>Punjab College for Boys, Bahawalpur</t>
  </si>
  <si>
    <t>0336-1447940</t>
  </si>
  <si>
    <t>qazibadar74@yahoo.com</t>
  </si>
  <si>
    <t>Govt High School Kashmir Colony, Gujranwala Cantt</t>
  </si>
  <si>
    <t>0343-1156024</t>
  </si>
  <si>
    <t>syedaiqra01@gmail.com</t>
  </si>
  <si>
    <t>Hamza Army Public School, Stadium Road, Hamza Camp, Rawalpindi</t>
  </si>
  <si>
    <t>Hamza Army Public School &amp; College. Shahrah-e-Stadium Raod, (Hamza Camp), Rawalpindi</t>
  </si>
  <si>
    <t>Institute of Space Technology, Islamabad</t>
  </si>
  <si>
    <t>0332-8825237</t>
  </si>
  <si>
    <t>shehrozahmad13@gmail.com</t>
  </si>
  <si>
    <t>Bismillah H S S Sadiq Abad</t>
  </si>
  <si>
    <t>Punjab College, Rahim Yar Khan</t>
  </si>
  <si>
    <t>NF Institute of Engg &amp; Technology, Multan</t>
  </si>
  <si>
    <t>0345-8092813</t>
  </si>
  <si>
    <t>muhammadfurqanazam@hotmail.com</t>
  </si>
  <si>
    <t>Govt Higher Secondary School, Roshan Bhait Sadiqabad.</t>
  </si>
  <si>
    <t>Privade from Bhawalpur Board</t>
  </si>
  <si>
    <t>0315-5758422</t>
  </si>
  <si>
    <t>karam.shehzad@hotmail.com</t>
  </si>
  <si>
    <t>Govt High School # 1, Chakwal</t>
  </si>
  <si>
    <t>Govt Post Graduate College, Chakwal</t>
  </si>
  <si>
    <t>Namal College, Mianwali</t>
  </si>
  <si>
    <t>0306-1479894</t>
  </si>
  <si>
    <t>noorsyen@gmail.com</t>
  </si>
  <si>
    <t>Govt Girls High School, Chishtian</t>
  </si>
  <si>
    <t>0302-9737572</t>
  </si>
  <si>
    <t>mawais.msee17seecs@seecs.edu.pk</t>
  </si>
  <si>
    <t>Anmol Public Boys High School, Nisar Colony, Faisalabad</t>
  </si>
  <si>
    <t>0307-0178637</t>
  </si>
  <si>
    <t>talhakhanabduhu@gmail.com</t>
  </si>
  <si>
    <t>Ummul Qura Boys Public High Secondary School, Bahawalpur</t>
  </si>
  <si>
    <t>Private from Bahawlpur Board</t>
  </si>
  <si>
    <t>0305-4701151</t>
  </si>
  <si>
    <t>abdulhafeez176@gmail.com</t>
  </si>
  <si>
    <t>Govt High School, Usman Wala, Kasur</t>
  </si>
  <si>
    <t>0307-7127242</t>
  </si>
  <si>
    <t>luqmankhan151@gmail.com</t>
  </si>
  <si>
    <t>The Quaid-e-Azam Public School &amp; Montessori System Bagh-e-Haram, Mardan</t>
  </si>
  <si>
    <t>0305-5948780</t>
  </si>
  <si>
    <t>abdulmoiz23199@yahoo.com</t>
  </si>
  <si>
    <t>13. Zubaida Decent High School, Larkana</t>
  </si>
  <si>
    <t>8. Govt Degree College Larkana</t>
  </si>
  <si>
    <t>Free</t>
  </si>
  <si>
    <t>0336-8656042</t>
  </si>
  <si>
    <t>ifrahkamran19@gmail.com</t>
  </si>
  <si>
    <t>Noukez Model Girls High School, Shah Rukh-e-Alam Colony, Multan</t>
  </si>
  <si>
    <t>KIPS College for Girls,4-Shamsabad Colony, Multan</t>
  </si>
  <si>
    <t>0342-5125815</t>
  </si>
  <si>
    <t>danishshakeel45@gmail.com</t>
  </si>
  <si>
    <t>Al- Amin Higher Secondary School for Boys, Fazal Town, Airport Link Raod, Rawalpindi</t>
  </si>
  <si>
    <t>0349-1454145</t>
  </si>
  <si>
    <t>mashhoodijaz786@gmail.com</t>
  </si>
  <si>
    <t>Students' Inn College of Science for Boys, 66-A, Peoples Colony, Faisalabad</t>
  </si>
  <si>
    <t>0332-9053301</t>
  </si>
  <si>
    <t>mbilalkhan500@gmail.com</t>
  </si>
  <si>
    <t>Islamabd Model College for Boys, F-7/3, Islamabad</t>
  </si>
  <si>
    <t>Punjab College of Science. Fazal-e-Haq Road, Blue Area, Islamabad</t>
  </si>
  <si>
    <t>0312-9859922</t>
  </si>
  <si>
    <t>taimoorkhanmahsud@yahoo.com</t>
  </si>
  <si>
    <t>Abbottabad Public School, Abbottabad</t>
  </si>
  <si>
    <t>Abbottabad Public School &amp; College, Abbottabad</t>
  </si>
  <si>
    <t>0335-3187436</t>
  </si>
  <si>
    <t>shaikhsarwan49@gmail.com</t>
  </si>
  <si>
    <t>5. Govt ST Joseph High School, Larkana</t>
  </si>
  <si>
    <t>0305-4702043</t>
  </si>
  <si>
    <t>izain1122@gmail.com</t>
  </si>
  <si>
    <t>Fauji Foundation Mode High School, Bahwalpur</t>
  </si>
  <si>
    <t>0312-5096045</t>
  </si>
  <si>
    <t>afaq.bin.aftanb@gmail.com</t>
  </si>
  <si>
    <t>Islamabad Model College for Boys, F-8/4, Islamabad</t>
  </si>
  <si>
    <t>0302-6627823</t>
  </si>
  <si>
    <t>hamzathegreat06@gmail.com</t>
  </si>
  <si>
    <t>Zamir Public School For Boys, Multan</t>
  </si>
  <si>
    <t>KIPS College, Bosan Raod, Multan</t>
  </si>
  <si>
    <t>0336-5800761</t>
  </si>
  <si>
    <t>a.abi888131@gmail.com</t>
  </si>
  <si>
    <t>The Horizon School, C-6, Block-4, Gulsha-e-Iqbal, Karachi</t>
  </si>
  <si>
    <t>Islambad Model College for Boys, G-10/4, Islambad</t>
  </si>
  <si>
    <t>0304-0048949</t>
  </si>
  <si>
    <t>raveedahmed@hotmal.com</t>
  </si>
  <si>
    <t>Private</t>
  </si>
  <si>
    <t>Superior College, Pattoki</t>
  </si>
  <si>
    <t>0306-8606040</t>
  </si>
  <si>
    <t>mwaqas8764@gmail.com</t>
  </si>
  <si>
    <t>Govt High School Haiderabad Town, Sargodha</t>
  </si>
  <si>
    <t>Dar-e-Arqam Model College Boys, Sargodha</t>
  </si>
  <si>
    <t>0311-7174685</t>
  </si>
  <si>
    <t>muhammadansarshahzad@gmail.com</t>
  </si>
  <si>
    <t>Govt Islamia Shakarganj High School, Arifwala</t>
  </si>
  <si>
    <t>Abaid Ullah Educational Complex Higher Secondary School, Pakpattan</t>
  </si>
  <si>
    <t>0302-6997762</t>
  </si>
  <si>
    <t>saira030854@gmail.com</t>
  </si>
  <si>
    <t>The Spirit School, Burewala</t>
  </si>
  <si>
    <t>Punjab Group of Colleges, Burewala</t>
  </si>
  <si>
    <t>0303-8337788</t>
  </si>
  <si>
    <t>msohaib.bee17seecs@seecs.edu.pk</t>
  </si>
  <si>
    <t>F G Boys Public School, Jhelum Cantt</t>
  </si>
  <si>
    <t>Army Public School &amp; College, Jhelum Cantt</t>
  </si>
  <si>
    <t>0321-7059649</t>
  </si>
  <si>
    <t>anaqeeb.bee17seecs@seecs.edu.pk</t>
  </si>
  <si>
    <t>Laboratory Higher Secondary School, University of Agriculture, Faisalabad</t>
  </si>
  <si>
    <t>Punjab College of Science, Jaranwala Road, Faisalabad</t>
  </si>
  <si>
    <t>0333-2164752</t>
  </si>
  <si>
    <t>sheerazahmed7006@gmail.com</t>
  </si>
  <si>
    <t>O Level (IBCC)</t>
  </si>
  <si>
    <t>A Level (IBCC)</t>
  </si>
  <si>
    <t>0314-3085456</t>
  </si>
  <si>
    <t>princeahmad231@hotmail.com</t>
  </si>
  <si>
    <t>Al-Faisal Grammar High School, Ahmadabad (Gulistan Colony), Faisalabad</t>
  </si>
  <si>
    <t>0334-5047748
0346-3228859</t>
  </si>
  <si>
    <t>mfa.faizanahmad@gmail.com</t>
  </si>
  <si>
    <t>Fazaia Inter College, Chaklala, Rawalpindi Cantt</t>
  </si>
  <si>
    <t>0348-0553491</t>
  </si>
  <si>
    <t>ahmedammar710@yahoo.com</t>
  </si>
  <si>
    <t>Farabi Foundation High School for Boys, Dina, Jhelum</t>
  </si>
  <si>
    <t>0348-1237398</t>
  </si>
  <si>
    <t>raowaqas738@gmail.com</t>
  </si>
  <si>
    <t>Distt. Public School Boys Bhakkar</t>
  </si>
  <si>
    <t>Punjab College of Science, Bhakkar</t>
  </si>
  <si>
    <t>0315-5822840</t>
  </si>
  <si>
    <t>hrasool.bee17seecs@seecs.edu.pk</t>
  </si>
  <si>
    <t>Ozone Secondary School System for Boys, P-1534, Asghar Mall Raod, Rawalpindi</t>
  </si>
  <si>
    <t>0307-5114475</t>
  </si>
  <si>
    <t>somianasir54@gmail.com</t>
  </si>
  <si>
    <t>Army Public School, Sarai Alamgair, Jhelum</t>
  </si>
  <si>
    <t>Army Public College, Sarai Alamgir, Jhelum</t>
  </si>
  <si>
    <t>0301-2220846</t>
  </si>
  <si>
    <t>ranaanwar910@gmail.com</t>
  </si>
  <si>
    <t>Divisional Public School, (For Boys), Burewala</t>
  </si>
  <si>
    <t>0344-5115069</t>
  </si>
  <si>
    <t>shaheerm3hmood@gmail.com</t>
  </si>
  <si>
    <t>Siddeeq Public School (Boys), 6th Road, Satellite Town, Rawalpindi</t>
  </si>
  <si>
    <t>0335-5069400</t>
  </si>
  <si>
    <t>rafiaahmad666@gmail.com</t>
  </si>
  <si>
    <t>Grammar Public High School For Girls, B-1318, Satellite Town, Rawalpindi</t>
  </si>
  <si>
    <t>Gobal College System, Harley Street, Rawalpjndi</t>
  </si>
  <si>
    <t>0332-9920251</t>
  </si>
  <si>
    <t>asaeed.bee17seecs@seecs.edu.pk</t>
  </si>
  <si>
    <t>Imperial International School and College, Main Margalla Road, F-10/3, Islamabad</t>
  </si>
  <si>
    <t>Punjab College, Attock Refinery Road, Opp Ayub Park, Rawalpindi</t>
  </si>
  <si>
    <t>0332-5566345</t>
  </si>
  <si>
    <t>hamza.vegeta750@gmail.com</t>
  </si>
  <si>
    <t>American Lycetuff Junior and Upper School, Pak PWD Housing Society, Lohi Bher, Islamabad</t>
  </si>
  <si>
    <t>Pubnjab College of Science, Fazal-e-Haq Raod, Blue Area, Islamabad</t>
  </si>
  <si>
    <t>0333-2037961</t>
  </si>
  <si>
    <t>asnadaliaraian11@gmail.com</t>
  </si>
  <si>
    <t>Govt Ibn-e-Khuldoon, High Secondary School, Samaro Town, Umerkot, Sindh</t>
  </si>
  <si>
    <t>Sindh Public High Secondary School, Umerkot, Sindh</t>
  </si>
  <si>
    <t>0312-9280527</t>
  </si>
  <si>
    <t>fullbridgerectifier@gmail.com</t>
  </si>
  <si>
    <t>Army Burn Hall School for Boys, Abbottabad</t>
  </si>
  <si>
    <t>Army Burn Hall College for Boys, Abbottabad</t>
  </si>
  <si>
    <t>0346-7850051</t>
  </si>
  <si>
    <t>asmarali929@gmailcom</t>
  </si>
  <si>
    <t>Oxford Public High School, Kulachi D I Khan</t>
  </si>
  <si>
    <t>0324-9089617</t>
  </si>
  <si>
    <t>rafzal.bee17seecs@seecs.edu.pk</t>
  </si>
  <si>
    <t>Himayat-e-Islama Girls High School, 119-Multan Road, Lahore</t>
  </si>
  <si>
    <t>Govt College of Science, Wahdat Road, Lahore</t>
  </si>
  <si>
    <t>0323-5562145</t>
  </si>
  <si>
    <t>mahamshahid457@gmail.com</t>
  </si>
  <si>
    <t>Islamabd Model College for Girls, F-7/4, Islamabad</t>
  </si>
  <si>
    <t>Islamabd Model College for Girls (Post Graduate), F-7/2, Islamabad</t>
  </si>
  <si>
    <t>0332-9810981</t>
  </si>
  <si>
    <t>moazamairfan@gmail.com</t>
  </si>
  <si>
    <t>Alla Ud Din Academy For Girls, Baghbanpura, Lahore</t>
  </si>
  <si>
    <t>Lahore College for Women University, Jail Road, Lahore</t>
  </si>
  <si>
    <t>0344-4115978</t>
  </si>
  <si>
    <t>mnasir.bee17seecs@seecs.edu.pk</t>
  </si>
  <si>
    <t>Govt Pilot Secondary School for Boys Sharakpur, Sheikhupura</t>
  </si>
  <si>
    <t>Govt Inter College Sharakpur, Distt. Sheikhupura</t>
  </si>
  <si>
    <t>0306-7335752</t>
  </si>
  <si>
    <t>2016n0277@gmail.com</t>
  </si>
  <si>
    <t>Muslim Public Higher Secondary School, Peoples Colony, Mumtazabad, Multan</t>
  </si>
  <si>
    <t>0308-4580676</t>
  </si>
  <si>
    <t>ahsanrizwan789@gmail.com</t>
  </si>
  <si>
    <t>Azeem Talent High School For Boys, 647-A-I-Township, Lahore</t>
  </si>
  <si>
    <t>Govt College Univesity, Lahore</t>
  </si>
  <si>
    <t>0306-8096896</t>
  </si>
  <si>
    <t>usamamasood531@gmail.com</t>
  </si>
  <si>
    <t>Private from Lahore Board</t>
  </si>
  <si>
    <t>Punjab College of Science, 151 Ferozepur Road, Lahore</t>
  </si>
  <si>
    <t>0341-8015024</t>
  </si>
  <si>
    <t>sasif.bee17seecs@seecs.edu.pk</t>
  </si>
  <si>
    <t>Govt Islamia Girls High School, Jalal Pur Jattan, Gujrat</t>
  </si>
  <si>
    <t>222222- Leada College for Girls, Gujrat Road, Jalal Pur Jattan, Gujrat</t>
  </si>
  <si>
    <t>0341-0684046</t>
  </si>
  <si>
    <t>wajahatali0120@gmail.com</t>
  </si>
  <si>
    <t>Govt M C High School, Dargah Bazar, Pakpattan</t>
  </si>
  <si>
    <t>Cambridge College for Boys, Pakpattan</t>
  </si>
  <si>
    <t>0331-9669119</t>
  </si>
  <si>
    <t>farheenasif1059@gmail.com</t>
  </si>
  <si>
    <t>Punjab College for Women, 27-C Noon Avenue, Muslim Town, Lahore</t>
  </si>
  <si>
    <t>0348-6080060</t>
  </si>
  <si>
    <t>jhaider58@gmail.com</t>
  </si>
  <si>
    <t>Ghazali Model High School, Phalia, Mandi Baha-Ud-Din</t>
  </si>
  <si>
    <t>Punjab College for Boys, Phalia Campus, Phalia Mandi Baha-Ud-Din</t>
  </si>
  <si>
    <t>0308-4802849</t>
  </si>
  <si>
    <t>hasnatamir2@gmail.com</t>
  </si>
  <si>
    <t>Divisional Public School &amp; Inter College, Model Town, Lahore</t>
  </si>
  <si>
    <t>Govt Degree College for Boys, Township, Lahore</t>
  </si>
  <si>
    <t>0304-4947255</t>
  </si>
  <si>
    <t>shahrozliaqat1214@gmail.com</t>
  </si>
  <si>
    <t>Iqra Huffaz School, Lahore</t>
  </si>
  <si>
    <t>Govt Khawaja Rafeeq College, Lahore</t>
  </si>
  <si>
    <t>0334-4142380</t>
  </si>
  <si>
    <t>zaid.bin.khalid@gmail.com</t>
  </si>
  <si>
    <t>0336-0768996</t>
  </si>
  <si>
    <t>khan.amar8996@gmail.com</t>
  </si>
  <si>
    <t>Govt High School Ahmadani, DG Khan</t>
  </si>
  <si>
    <t>New Punab Public Higher Scool, Kot Add</t>
  </si>
  <si>
    <t>0335-4135353</t>
  </si>
  <si>
    <t>zsalam.bscs17seecs@seecs.edu.pk</t>
  </si>
  <si>
    <t>Peshawar Model Girls High School, Warsak Road, Peshawar</t>
  </si>
  <si>
    <t>Jinnah College for Women, University of Peshawar</t>
  </si>
  <si>
    <t>0303-4277385</t>
  </si>
  <si>
    <t>sarosh4271@gmail.com</t>
  </si>
  <si>
    <t>Blessing Home Boys High School, Al-Masoom Town, Faisalabad</t>
  </si>
  <si>
    <t>Superior College for Boys, Peopes Colony # 1, Faisalabad</t>
  </si>
  <si>
    <t>0323-7659347</t>
  </si>
  <si>
    <t>muneebhashmi10@gmail.com</t>
  </si>
  <si>
    <t>0336-5800762</t>
  </si>
  <si>
    <t>ulabedien@gmail.com</t>
  </si>
  <si>
    <t>Islambad Model College for Boys, G-9/4, Islambad</t>
  </si>
  <si>
    <t>0346-8686646</t>
  </si>
  <si>
    <t>yasirhanif555@gmail.com</t>
  </si>
  <si>
    <t>Minhaj Ul Quran Model Secondary School, Gulfishan Colony, Faisalabad</t>
  </si>
  <si>
    <t>0310-9221252</t>
  </si>
  <si>
    <t>araja.bscs17seecs@seecs.edu.pk</t>
  </si>
  <si>
    <t>Islamabad Model School for Boys (VI-X), G-6/4, Islamabad</t>
  </si>
  <si>
    <t>Punjab College of Science, Fazal-e-Haq Road, Blue Area, Islamabad</t>
  </si>
  <si>
    <t>0304-4256928</t>
  </si>
  <si>
    <t>kamranakram1059@gmail.com</t>
  </si>
  <si>
    <t>Advance Learner School, Lahore</t>
  </si>
  <si>
    <t>0322-4893485</t>
  </si>
  <si>
    <t>nameer.anjum@gmail.com</t>
  </si>
  <si>
    <t>Forman Christian College, Ferozepur Raod, Lahore</t>
  </si>
  <si>
    <t>0307-0779274</t>
  </si>
  <si>
    <t>mabrar.bscs17seecs@seecs.edu.pk</t>
  </si>
  <si>
    <t>Govt High School, Mailsi, Vehari</t>
  </si>
  <si>
    <t>KIPS College for Boys 8/1-A, Gulghast Colony, Multan</t>
  </si>
  <si>
    <t>Nescom ~ Necop (Asst Mgr) Student</t>
  </si>
  <si>
    <t>Pension</t>
  </si>
  <si>
    <t>Shopkeeper</t>
  </si>
  <si>
    <t>Sickness (Father)
Govt Svc ~ BPS-9
(Brother)</t>
  </si>
  <si>
    <t>Reted 
EME NUST</t>
  </si>
  <si>
    <t>Homoe Pathic Doctor</t>
  </si>
  <si>
    <t>Pension from PAF</t>
  </si>
  <si>
    <t>Father is Jobless
Driver (Brother)</t>
  </si>
  <si>
    <t>Labour
(Carpenter)</t>
  </si>
  <si>
    <t>Retd Army
Honorary Captain</t>
  </si>
  <si>
    <t>Shopkeeper
(Shahzad Paper Mart)</t>
  </si>
  <si>
    <t>Trading Business</t>
  </si>
  <si>
    <t>Pension from Army (Khateeb)</t>
  </si>
  <si>
    <t>Teacher
Govt Job
BPS-16</t>
  </si>
  <si>
    <t>Govt Svc ~ Retd 
School Teacher
BPS-15</t>
  </si>
  <si>
    <t>Govt Svc ~ Retd 
School Teacher</t>
  </si>
  <si>
    <t>Retired Banker</t>
  </si>
  <si>
    <t>Hakeem</t>
  </si>
  <si>
    <t>Pvt Job
Sales Phamacist</t>
  </si>
  <si>
    <t>Farming</t>
  </si>
  <si>
    <t>Fruit Business</t>
  </si>
  <si>
    <t>Labourer</t>
  </si>
  <si>
    <t>PAF Retd (Father)
Pvt Job (Brother)</t>
  </si>
  <si>
    <t>Tailor</t>
  </si>
  <si>
    <t>Pension
EX Pr Tech PAEC
SPS-6</t>
  </si>
  <si>
    <t>Munciple Committee
Clerk</t>
  </si>
  <si>
    <r>
      <t xml:space="preserve">Farmer (Bro)
Travel Agent </t>
    </r>
    <r>
      <rPr>
        <sz val="8"/>
        <color indexed="8"/>
        <rFont val="Arial"/>
        <family val="2"/>
      </rPr>
      <t>(Bro)</t>
    </r>
  </si>
  <si>
    <t>Pvt School Teacher</t>
  </si>
  <si>
    <t>Govt Svc
Teacher
BPS-16</t>
  </si>
  <si>
    <t>Father (Unemployed)
Mother 
(Retd Teacher)</t>
  </si>
  <si>
    <t>Cloth Shop</t>
  </si>
  <si>
    <t>Govt Svc
Junior Clerk
BPS-11 (Brother)</t>
  </si>
  <si>
    <t>Separation
Pvt Job (Brother)</t>
  </si>
  <si>
    <t>Govt Svc
Technician
BPs-14</t>
  </si>
  <si>
    <t>Father (Unemployed)
Mother (School Teacher) BPS-12</t>
  </si>
  <si>
    <t>Retd Banker</t>
  </si>
  <si>
    <r>
      <t xml:space="preserve">Cobbler 
</t>
    </r>
    <r>
      <rPr>
        <sz val="8"/>
        <color indexed="8"/>
        <rFont val="Arial"/>
        <family val="2"/>
      </rPr>
      <t>(Maternal Grand Father)</t>
    </r>
  </si>
  <si>
    <t>Govt Svc
Teacher
BPS-15</t>
  </si>
  <si>
    <t>Pvt School Teacher (Mother)
Home Tuitions (Sister &amp; Student)</t>
  </si>
  <si>
    <t>Imaam Masjid</t>
  </si>
  <si>
    <t>Pvt Job ~ Electrician
(Father)</t>
  </si>
  <si>
    <t>Separation
(Maternal G Father supports)</t>
  </si>
  <si>
    <t>Govt Svc
Senior Clerk (Father)
Govt Svc
House Mother (Mother)</t>
  </si>
  <si>
    <t>Abroad</t>
  </si>
  <si>
    <t>Mother
Tailor</t>
  </si>
  <si>
    <t>Sem Govt
PTCL
Admin Co -ordinator</t>
  </si>
  <si>
    <t>Medical Offr</t>
  </si>
  <si>
    <t>Jobless (Father)
Pvt School Teacher (Mother)</t>
  </si>
  <si>
    <t>Father is Jobless
Pvt Job Water Supplier
(Brother)</t>
  </si>
  <si>
    <t>Govt Svc
Retd ~ PTC
BPS-12</t>
  </si>
  <si>
    <t>Pvt Job
Surveyour</t>
  </si>
  <si>
    <t>Pension (Father &amp; Maternal G Father)</t>
  </si>
  <si>
    <t>Retd 
Engg Supvr
PTCL- BPS-17</t>
  </si>
  <si>
    <t>Govt Svc
Junior Clerk
BPS-11</t>
  </si>
  <si>
    <t>Machine Operator</t>
  </si>
  <si>
    <t>Govt Svc
PAF Tech Supvr
BPS-16</t>
  </si>
  <si>
    <t>Father is deceased
Banker ~ Brother</t>
  </si>
  <si>
    <t>Revenue Officer
Govt Job</t>
  </si>
  <si>
    <t>Driver</t>
  </si>
  <si>
    <t>Pvt Job
Taxation Supvr</t>
  </si>
  <si>
    <t>Pension (Father) Accountant in School</t>
  </si>
  <si>
    <t>Pvt Job
Teacher ~ Mother</t>
  </si>
  <si>
    <t>Father is Jobless
(Pension from Grand Maternal Father)</t>
  </si>
  <si>
    <t>Pvt Job
Petrol Offr
BPS-14</t>
  </si>
  <si>
    <t>Lawyer</t>
  </si>
  <si>
    <t>Govt Job
PTCL
BPS-15</t>
  </si>
  <si>
    <t>Jobless</t>
  </si>
  <si>
    <t>Home Tuition
(Mother)</t>
  </si>
  <si>
    <t>Iron Shop</t>
  </si>
  <si>
    <t>Driver in UAE</t>
  </si>
  <si>
    <t>Pvt Job
Whole Sale</t>
  </si>
  <si>
    <t>Banker</t>
  </si>
  <si>
    <t>Govt Svc
Childrean Hospital  Lahore
BPS-03</t>
  </si>
  <si>
    <t>Asst Professor Pvt Job (Father)
Teacher Govt Job
BPS-19 (Mother)</t>
  </si>
  <si>
    <t>Yarn Trading</t>
  </si>
  <si>
    <t>Running Pvt College</t>
  </si>
  <si>
    <t>Labourer (Father)
Pvt Job (Brother)</t>
  </si>
  <si>
    <t>Pvt Job
Electrician (KSA)
Pvt Job ~ Brother</t>
  </si>
  <si>
    <t>Govt Svc
Accountant
BPS-16</t>
  </si>
  <si>
    <t>Father is Jobless
Income from Rent</t>
  </si>
  <si>
    <t>Agriculturist</t>
  </si>
  <si>
    <t>22,000.00
(Boarder)</t>
  </si>
  <si>
    <t>20,900.00
(Boarder)</t>
  </si>
  <si>
    <t>25,000.00
(Boarder)</t>
  </si>
  <si>
    <t>16,666.00
(Boarder)</t>
  </si>
  <si>
    <t>11,500.00
(Boarder)</t>
  </si>
  <si>
    <t>11,000.00
(Boarder)</t>
  </si>
  <si>
    <t>31,466.00
(Boarder)</t>
  </si>
  <si>
    <t>14,333.00
(Boarder)</t>
  </si>
  <si>
    <t>18,083.00
(Boarder)</t>
  </si>
  <si>
    <t>21,900.00
(Boarder)</t>
  </si>
  <si>
    <t>11,000.00
(Day Sch)</t>
  </si>
  <si>
    <t>20,666.00
(Boarder)</t>
  </si>
  <si>
    <t>12,600.00
(Day Sch)</t>
  </si>
  <si>
    <t>15,000.00
(Boarder)</t>
  </si>
  <si>
    <t>15,000.00
(Day Sch)</t>
  </si>
  <si>
    <t>24,116.00
(Boarder)</t>
  </si>
  <si>
    <t>26,750.00
(Boarder)</t>
  </si>
  <si>
    <t>29,300.00
(Boarder)</t>
  </si>
  <si>
    <t>23,000.00
(Boarder)</t>
  </si>
  <si>
    <t>15,500.00
(Boarder)</t>
  </si>
  <si>
    <t>19,000.00
(Boarder)</t>
  </si>
  <si>
    <t>21,166.00
(Boarder)</t>
  </si>
  <si>
    <t>10,000.00
(Day Sch)</t>
  </si>
  <si>
    <t>21,374.00
(Boarder)</t>
  </si>
  <si>
    <t>22,166.00
(Boarder)</t>
  </si>
  <si>
    <t>26,600.00
(Boarder)</t>
  </si>
  <si>
    <t>28,300.00
(Boarder)</t>
  </si>
  <si>
    <t>22,500.00
(Boarder)</t>
  </si>
  <si>
    <t>17,333.00
(Day Sch)</t>
  </si>
  <si>
    <t>23,666.00
(Boarder)</t>
  </si>
  <si>
    <t>10,000.00
(Boarder)</t>
  </si>
  <si>
    <t>30,000.00
(Boarder)</t>
  </si>
  <si>
    <t>14,500.00
(Boarder)</t>
  </si>
  <si>
    <t>26,250.00
(Boarder)</t>
  </si>
  <si>
    <t>22,300.00
(Boarder)</t>
  </si>
  <si>
    <t>24,400.00
(Boarder)</t>
  </si>
  <si>
    <t>26,267.00
(Boarder)</t>
  </si>
  <si>
    <t>42,000.00
(Boarder)</t>
  </si>
  <si>
    <t>27,000.00
(Boarder)</t>
  </si>
  <si>
    <t>23,500.00
(Boarder)</t>
  </si>
  <si>
    <t>26,500.00
(Boarder)</t>
  </si>
  <si>
    <t>27,500.00
(Boarder)</t>
  </si>
  <si>
    <t>17,500.00
(Day Sch)</t>
  </si>
  <si>
    <t>24,500.00
(Boarder)</t>
  </si>
  <si>
    <t>19,900.00
(Day Sch)</t>
  </si>
  <si>
    <t>26,000.00
(Boarder)</t>
  </si>
  <si>
    <t>25,500.00
(Boarder)</t>
  </si>
  <si>
    <t>33,500.00
(Boarder)</t>
  </si>
  <si>
    <t>16,000.00
(Day Sch)</t>
  </si>
  <si>
    <t>30,500.00
(Boarder)</t>
  </si>
  <si>
    <t>29,000.00
(Boarder)</t>
  </si>
  <si>
    <t>30,500.00
(Day Sch)</t>
  </si>
  <si>
    <t>17,000.00
(Boarder)</t>
  </si>
  <si>
    <t>33,580.00
(Border)</t>
  </si>
  <si>
    <t>22,900.00
(Border)</t>
  </si>
  <si>
    <t>28,500.00
(Border)</t>
  </si>
  <si>
    <t>20,500.00
(Border)</t>
  </si>
  <si>
    <t>14,500.00
(Day Sch)</t>
  </si>
  <si>
    <t>19,200.00
(Day Sch)</t>
  </si>
  <si>
    <t>20,500.00
(Day Sch)</t>
  </si>
  <si>
    <t>28,000.00
(Boarder)</t>
  </si>
  <si>
    <t>34,500.00
(Boarder)</t>
  </si>
  <si>
    <t>19,500.00
(Boarder)</t>
  </si>
  <si>
    <t>22,300.00
(Day Sch)</t>
  </si>
  <si>
    <t>36,000.00
(Boarder)</t>
  </si>
  <si>
    <t>38,500.00
(Boarder)</t>
  </si>
  <si>
    <t>27,750.00
(Boarder)</t>
  </si>
  <si>
    <t>21,550.00
(Boarder)</t>
  </si>
  <si>
    <t>36,750.00
(Boarder)</t>
  </si>
  <si>
    <t>21,400.00
(Boarder)</t>
  </si>
  <si>
    <t>16,500.00
(Day Sch)</t>
  </si>
  <si>
    <t>29,500.00
(Boarder)</t>
  </si>
  <si>
    <t>35,100.00
(Boarder)</t>
  </si>
  <si>
    <t>1</t>
  </si>
  <si>
    <t>Mehran Car</t>
  </si>
  <si>
    <t>2013</t>
  </si>
  <si>
    <t>AY-170
796 CC</t>
  </si>
  <si>
    <t>Suzuki Carry
Honda Bike</t>
  </si>
  <si>
    <t>1997
2008</t>
  </si>
  <si>
    <t>LXR-4604
GAK-4834
800 &amp; 70 CC</t>
  </si>
  <si>
    <t>Ravi  
Bike</t>
  </si>
  <si>
    <t>2006</t>
  </si>
  <si>
    <t>BRN-2843
70 CC</t>
  </si>
  <si>
    <t>Metro  
Bike</t>
  </si>
  <si>
    <t>2015</t>
  </si>
  <si>
    <t>CHL-3283
70 CC</t>
  </si>
  <si>
    <t>Honda  
Bike</t>
  </si>
  <si>
    <t>EM-044
125 CC</t>
  </si>
  <si>
    <t>Super Asia
Bike</t>
  </si>
  <si>
    <t>2009</t>
  </si>
  <si>
    <t>FDK-3976
70 CC</t>
  </si>
  <si>
    <t>2016</t>
  </si>
  <si>
    <t>BMN-2919
70 CC</t>
  </si>
  <si>
    <t>2010</t>
  </si>
  <si>
    <t>PKK-6086
70 CC</t>
  </si>
  <si>
    <t>Lixure
Bike</t>
  </si>
  <si>
    <t>2011</t>
  </si>
  <si>
    <t>RID-1892
70 CC</t>
  </si>
  <si>
    <t>2007</t>
  </si>
  <si>
    <t>MIC-5539
70 CC</t>
  </si>
  <si>
    <t>Mehran 
Car</t>
  </si>
  <si>
    <t>RL-2717
800 CC</t>
  </si>
  <si>
    <t>STK-1567
70 CC</t>
  </si>
  <si>
    <t>United 
Bike</t>
  </si>
  <si>
    <t>V2022
70 CC</t>
  </si>
  <si>
    <t>2x Honda Bikes
1x Pheonex Bicycle</t>
  </si>
  <si>
    <t>2010
2009</t>
  </si>
  <si>
    <t>MNO-1947
MN-6512
70 CCs</t>
  </si>
  <si>
    <t>Suzuki &amp; Honda  
Bikes</t>
  </si>
  <si>
    <t>FA-900
FE-3715
110 &amp; 125 CC</t>
  </si>
  <si>
    <t>2012</t>
  </si>
  <si>
    <r>
      <rPr>
        <sz val="9"/>
        <color indexed="8"/>
        <rFont val="Arial"/>
        <family val="2"/>
      </rPr>
      <t>HZK-990</t>
    </r>
    <r>
      <rPr>
        <sz val="10"/>
        <color indexed="8"/>
        <rFont val="Arial"/>
        <family val="2"/>
      </rPr>
      <t xml:space="preserve">
125 CC</t>
    </r>
  </si>
  <si>
    <t>Dyl &amp; United Bikes
Coure Car</t>
  </si>
  <si>
    <t>2009
2014
2007</t>
  </si>
  <si>
    <t>VRO-7839
VRN-9201
LEC-1109
70 &amp; 800 CCs</t>
  </si>
  <si>
    <t>Unoted 
Bike</t>
  </si>
  <si>
    <t>TSK-5995
70 CC</t>
  </si>
  <si>
    <r>
      <rPr>
        <sz val="9"/>
        <color indexed="8"/>
        <rFont val="Arial"/>
        <family val="2"/>
      </rPr>
      <t>RIO-1578</t>
    </r>
    <r>
      <rPr>
        <sz val="10"/>
        <color indexed="8"/>
        <rFont val="Arial"/>
        <family val="2"/>
      </rPr>
      <t xml:space="preserve">
125 CC</t>
    </r>
  </si>
  <si>
    <t>2004</t>
  </si>
  <si>
    <r>
      <rPr>
        <sz val="9"/>
        <color indexed="8"/>
        <rFont val="Arial"/>
        <family val="2"/>
      </rPr>
      <t>STQ-2967</t>
    </r>
    <r>
      <rPr>
        <sz val="10"/>
        <color indexed="8"/>
        <rFont val="Arial"/>
        <family val="2"/>
      </rPr>
      <t xml:space="preserve">
70 CC</t>
    </r>
  </si>
  <si>
    <t>2014</t>
  </si>
  <si>
    <r>
      <rPr>
        <sz val="9"/>
        <color indexed="8"/>
        <rFont val="Arial"/>
        <family val="2"/>
      </rPr>
      <t>GAD 8247</t>
    </r>
    <r>
      <rPr>
        <sz val="10"/>
        <color indexed="8"/>
        <rFont val="Arial"/>
        <family val="2"/>
      </rPr>
      <t xml:space="preserve">
70 CC</t>
    </r>
  </si>
  <si>
    <t>MNM-3249
70 CC</t>
  </si>
  <si>
    <t>Sohrab
Bicycle</t>
  </si>
  <si>
    <r>
      <rPr>
        <sz val="9"/>
        <color indexed="8"/>
        <rFont val="Arial"/>
        <family val="2"/>
      </rPr>
      <t>Y4292</t>
    </r>
    <r>
      <rPr>
        <sz val="10"/>
        <color indexed="8"/>
        <rFont val="Arial"/>
        <family val="2"/>
      </rPr>
      <t xml:space="preserve">
70 CC</t>
    </r>
  </si>
  <si>
    <t>3924
70 CC</t>
  </si>
  <si>
    <t>2929
70 CC</t>
  </si>
  <si>
    <t>Mehran Car
Honda Bik</t>
  </si>
  <si>
    <t>2004
2008</t>
  </si>
  <si>
    <t>RL-2718
RIM-5409
700 &amp; 70 CCs</t>
  </si>
  <si>
    <t>Suzuki
Bike</t>
  </si>
  <si>
    <t>7316
110 CC</t>
  </si>
  <si>
    <t>Super Star
Bike</t>
  </si>
  <si>
    <t>RNN-3930
70 CC</t>
  </si>
  <si>
    <t>1941
70 CC</t>
  </si>
  <si>
    <t>2008</t>
  </si>
  <si>
    <t>BRL-6242
70 CC</t>
  </si>
  <si>
    <t>Unique  
Bike</t>
  </si>
  <si>
    <t>4656
70 CC</t>
  </si>
  <si>
    <t>MNX-14578
70 CC</t>
  </si>
  <si>
    <t>BRK-7172
70 CC</t>
  </si>
  <si>
    <t>RIQ-103
70 CC</t>
  </si>
  <si>
    <t>Habib &amp; Hi Speed  
Bikes</t>
  </si>
  <si>
    <t>2010
2015</t>
  </si>
  <si>
    <t>MNO-3984
MNP-2999
70 CCs</t>
  </si>
  <si>
    <t>Union &amp; Zxmco Bikes</t>
  </si>
  <si>
    <t>2014
2015</t>
  </si>
  <si>
    <t>AND-346
AJL-284
70 CCs</t>
  </si>
  <si>
    <t>Yamaha  
Bike</t>
  </si>
  <si>
    <t>LEN-9079
70 CC</t>
  </si>
  <si>
    <t>4585
125 CC</t>
  </si>
  <si>
    <t>United  
Bike</t>
  </si>
  <si>
    <t>1797
70 CC</t>
  </si>
  <si>
    <r>
      <rPr>
        <sz val="7"/>
        <color indexed="8"/>
        <rFont val="Arial"/>
        <family val="2"/>
      </rPr>
      <t>VRK-10-4718</t>
    </r>
    <r>
      <rPr>
        <sz val="10"/>
        <color indexed="8"/>
        <rFont val="Arial"/>
        <family val="2"/>
      </rPr>
      <t xml:space="preserve">
70 CC</t>
    </r>
  </si>
  <si>
    <t>FSE-7647
100 CC</t>
  </si>
  <si>
    <t>Buffalow</t>
  </si>
  <si>
    <t>Animal</t>
  </si>
  <si>
    <t>Dream &amp; United Bikes</t>
  </si>
  <si>
    <t>2013
2014</t>
  </si>
  <si>
    <t>FDW-8388
FDL-8388
70 CC</t>
  </si>
  <si>
    <t>RIN-1571
70 CC</t>
  </si>
  <si>
    <t>JMM-1172
70 CC</t>
  </si>
  <si>
    <t>RIZ-6458
70 CC</t>
  </si>
  <si>
    <t>LEH-2553
796 CC</t>
  </si>
  <si>
    <t>Road Prince
Bike</t>
  </si>
  <si>
    <t>LEW-3324
70 CC</t>
  </si>
  <si>
    <t>RIM 4562
70 CC</t>
  </si>
  <si>
    <t>Corona 
Car</t>
  </si>
  <si>
    <t>1982</t>
  </si>
  <si>
    <t>IDB-2981
1800 CC</t>
  </si>
  <si>
    <t>FB-2097
70 CC</t>
  </si>
  <si>
    <t>Yamaha &amp; Eagle Bikes</t>
  </si>
  <si>
    <t>1992
2007</t>
  </si>
  <si>
    <t>LXJ-1475
LEO-6264
100 &amp; 70 CCs</t>
  </si>
  <si>
    <t>Dhoom  
Bike</t>
  </si>
  <si>
    <t>CM-740
70 CC</t>
  </si>
  <si>
    <t>LEZ-1657
70 CC</t>
  </si>
  <si>
    <t>2x Honda  
Bikes</t>
  </si>
  <si>
    <t>1993
2014</t>
  </si>
  <si>
    <t>MNO-2752
MNZ-2966
70 CCs</t>
  </si>
  <si>
    <t>LEL-1633
70 CC</t>
  </si>
  <si>
    <t>2012
2015</t>
  </si>
  <si>
    <t>LEL-4183
LEQ-2723
125 &amp; 70 CC</t>
  </si>
  <si>
    <t>GTL-5364
70 CC</t>
  </si>
  <si>
    <t>LRM-7898
70 CC</t>
  </si>
  <si>
    <t>Alto Car
1x Buffalow</t>
  </si>
  <si>
    <t>LWJ-1078
970 CC</t>
  </si>
  <si>
    <t>2x Honda Bikes
1x GLI Altis
Car</t>
  </si>
  <si>
    <t>2013
2003
2016</t>
  </si>
  <si>
    <t>5259
1666
70 &amp; 1598 CCs</t>
  </si>
  <si>
    <t>2017</t>
  </si>
  <si>
    <t>RIR-4585
70 CC</t>
  </si>
  <si>
    <t>Toyota Passo Car</t>
  </si>
  <si>
    <t>B-2518
1000 CC</t>
  </si>
  <si>
    <t>Yamaha Bike</t>
  </si>
  <si>
    <t>110748K
100 CC</t>
  </si>
  <si>
    <t>FDV-3180
70 CC</t>
  </si>
  <si>
    <t>2008
2009</t>
  </si>
  <si>
    <t>FDN-7628
FDL-6006
125 &amp; 70 CC</t>
  </si>
  <si>
    <t>RIO-35
70 CC</t>
  </si>
  <si>
    <t>Yamaha &amp; United Bikes</t>
  </si>
  <si>
    <t>1983
2010</t>
  </si>
  <si>
    <t>LMK-1878
SLK-5228
100 &amp; 70 CC</t>
  </si>
  <si>
    <t>Alto Car
Honda &amp; United Bikes</t>
  </si>
  <si>
    <t>2007
1998
2016</t>
  </si>
  <si>
    <t>LED-9389
LXH-2285
LEN-9398
650 &amp; 70 CCs</t>
  </si>
  <si>
    <t>Honda Bike
1x Cow 
(Mix Breed)</t>
  </si>
  <si>
    <t>MNN-4699
100 CC</t>
  </si>
  <si>
    <t>Raw 
Material</t>
  </si>
  <si>
    <t>25 Acre
Chakwal</t>
  </si>
  <si>
    <t>Shop</t>
  </si>
  <si>
    <t>7 Marlas</t>
  </si>
  <si>
    <t>1.5 Acre</t>
  </si>
  <si>
    <t>Egg 
Business</t>
  </si>
  <si>
    <t>7.5 Kanal</t>
  </si>
  <si>
    <t>3.5 Acre</t>
  </si>
  <si>
    <t>10 Marla
Haripur</t>
  </si>
  <si>
    <t>2 Acre</t>
  </si>
  <si>
    <t>Travel 
Agency</t>
  </si>
  <si>
    <t>3.75
Marlals
Islamabad</t>
  </si>
  <si>
    <t>1 Kanal
(FATA)</t>
  </si>
  <si>
    <t>7 Acre</t>
  </si>
  <si>
    <r>
      <t xml:space="preserve">5 Kanal
</t>
    </r>
    <r>
      <rPr>
        <sz val="8"/>
        <color indexed="8"/>
        <rFont val="Arial"/>
        <family val="2"/>
      </rPr>
      <t>(Disputed Plot)</t>
    </r>
  </si>
  <si>
    <t>10 Kanal
(Swabi)</t>
  </si>
  <si>
    <t>Shop
Cotton</t>
  </si>
  <si>
    <t>3 Acre</t>
  </si>
  <si>
    <t>5 Kanal</t>
  </si>
  <si>
    <t>7 Marlas
(Land) &amp; Shop</t>
  </si>
  <si>
    <t>10 Marla</t>
  </si>
  <si>
    <t>2.5 Acre</t>
  </si>
  <si>
    <t>0</t>
  </si>
  <si>
    <t>1.5</t>
  </si>
  <si>
    <t>2612500</t>
  </si>
  <si>
    <t>1800000</t>
  </si>
  <si>
    <t>Shared House
Mansehra</t>
  </si>
  <si>
    <t>6 
Marlas</t>
  </si>
  <si>
    <t>House
Nowshera</t>
  </si>
  <si>
    <t>1 
Kanal</t>
  </si>
  <si>
    <t>7 
Marlas</t>
  </si>
  <si>
    <t>House
Chakwal</t>
  </si>
  <si>
    <t>House
Khanpur</t>
  </si>
  <si>
    <t>4 
Marlas</t>
  </si>
  <si>
    <t>House
Gujar Khan</t>
  </si>
  <si>
    <t>House
Islamabad</t>
  </si>
  <si>
    <t>5 
Marlas</t>
  </si>
  <si>
    <t>House
Chishtian</t>
  </si>
  <si>
    <t>10 
Marlas</t>
  </si>
  <si>
    <t>House
DG Khan</t>
  </si>
  <si>
    <t>House
Pakpattan</t>
  </si>
  <si>
    <t>13 
Marlas</t>
  </si>
  <si>
    <t>House
Mianwali</t>
  </si>
  <si>
    <t>8 Marlas</t>
  </si>
  <si>
    <t>3 
Marlas</t>
  </si>
  <si>
    <t>Shared House
M Z D</t>
  </si>
  <si>
    <t>20 
Marlas</t>
  </si>
  <si>
    <t>House
Mardan</t>
  </si>
  <si>
    <t>House
Swat</t>
  </si>
  <si>
    <t>2448 
Sq Ft</t>
  </si>
  <si>
    <t>House
Kohat</t>
  </si>
  <si>
    <t>House
D I Khan</t>
  </si>
  <si>
    <t>4000 
Sq Ft</t>
  </si>
  <si>
    <t>10 Marlas</t>
  </si>
  <si>
    <t>House
Burewala</t>
  </si>
  <si>
    <t>House
T T Singh</t>
  </si>
  <si>
    <t>1.5 
Marlas</t>
  </si>
  <si>
    <t>4.5 Marlas</t>
  </si>
  <si>
    <t>7
Marlas</t>
  </si>
  <si>
    <t>House
Lala Musa</t>
  </si>
  <si>
    <t>4
Marlas</t>
  </si>
  <si>
    <t>House
Bonair</t>
  </si>
  <si>
    <t>3300 
Sq Ft</t>
  </si>
  <si>
    <t>8.75
Marlas</t>
  </si>
  <si>
    <t>House
Haripur</t>
  </si>
  <si>
    <t>5
Marlas</t>
  </si>
  <si>
    <t>House
Hungo</t>
  </si>
  <si>
    <t>15 
Marlas</t>
  </si>
  <si>
    <t>Shared
House
Kohat</t>
  </si>
  <si>
    <t>House
B W P</t>
  </si>
  <si>
    <t>4.5 
Marlas</t>
  </si>
  <si>
    <t>House
R Y Khan</t>
  </si>
  <si>
    <t>12
Marlas</t>
  </si>
  <si>
    <t>2
Marlas</t>
  </si>
  <si>
    <t>2.5
Marlas</t>
  </si>
  <si>
    <t>House
Kasur</t>
  </si>
  <si>
    <t>House
Swabi</t>
  </si>
  <si>
    <t>House
Larkana</t>
  </si>
  <si>
    <t>2 
Marlas</t>
  </si>
  <si>
    <t>Shared House
F S D</t>
  </si>
  <si>
    <t>1240 
Sq Ft</t>
  </si>
  <si>
    <t>3 Marlas</t>
  </si>
  <si>
    <t>10
Marlas</t>
  </si>
  <si>
    <t>4 Marlas</t>
  </si>
  <si>
    <t>House
Sargodha</t>
  </si>
  <si>
    <t>5 Marlas</t>
  </si>
  <si>
    <t>House
Arifwala</t>
  </si>
  <si>
    <t>2.5 Marlas</t>
  </si>
  <si>
    <t>House
Jhelum</t>
  </si>
  <si>
    <t>3
Marlas</t>
  </si>
  <si>
    <t>House
Sindh</t>
  </si>
  <si>
    <t>2000 
Sq Ft</t>
  </si>
  <si>
    <t>4.5
Marlas</t>
  </si>
  <si>
    <t>House
Dina</t>
  </si>
  <si>
    <t>6.5
Marlas</t>
  </si>
  <si>
    <t>House
Bhakkar</t>
  </si>
  <si>
    <t>Shared House
R W P</t>
  </si>
  <si>
    <t>Shared 
House
R W P</t>
  </si>
  <si>
    <t>24 
Marlas</t>
  </si>
  <si>
    <t>House
Umerkot</t>
  </si>
  <si>
    <t>900 
Sq Ft</t>
  </si>
  <si>
    <t>House
Sheikhupura</t>
  </si>
  <si>
    <t>Shared House
Lahore</t>
  </si>
  <si>
    <t>Shared
House
Pakpattan</t>
  </si>
  <si>
    <t>3.5
Marlas</t>
  </si>
  <si>
    <t>House
M B Din</t>
  </si>
  <si>
    <t>9 
Marlas</t>
  </si>
  <si>
    <t>18 
Marlas</t>
  </si>
  <si>
    <t>House
Peshawar</t>
  </si>
  <si>
    <t>3200 
Sq Ft</t>
  </si>
  <si>
    <t xml:space="preserve"> House
F S D</t>
  </si>
  <si>
    <t>House
Vehar</t>
  </si>
  <si>
    <t>5 Tola Gold</t>
  </si>
  <si>
    <t>202566</t>
  </si>
  <si>
    <t>238885</t>
  </si>
  <si>
    <t>206194</t>
  </si>
  <si>
    <t>204147</t>
  </si>
  <si>
    <t>205577</t>
  </si>
  <si>
    <t>206264</t>
  </si>
  <si>
    <t>206761</t>
  </si>
  <si>
    <t>203905</t>
  </si>
  <si>
    <t>204770</t>
  </si>
  <si>
    <t>204881</t>
  </si>
  <si>
    <t>205030</t>
  </si>
  <si>
    <t>203708</t>
  </si>
  <si>
    <t>204435</t>
  </si>
  <si>
    <t>205514</t>
  </si>
  <si>
    <t>205562</t>
  </si>
  <si>
    <t>206660</t>
  </si>
  <si>
    <t>206788</t>
  </si>
  <si>
    <t>202363</t>
  </si>
  <si>
    <t>202995</t>
  </si>
  <si>
    <t>203005</t>
  </si>
  <si>
    <t>203408</t>
  </si>
  <si>
    <t>203430</t>
  </si>
  <si>
    <t>203755</t>
  </si>
  <si>
    <t>203790</t>
  </si>
  <si>
    <t>204178</t>
  </si>
  <si>
    <t>204429</t>
  </si>
  <si>
    <t>204545</t>
  </si>
  <si>
    <t>204688</t>
  </si>
  <si>
    <t>204757</t>
  </si>
  <si>
    <t>204841</t>
  </si>
  <si>
    <t>205063</t>
  </si>
  <si>
    <t>205253</t>
  </si>
  <si>
    <t>205328</t>
  </si>
  <si>
    <t>205483</t>
  </si>
  <si>
    <t>205721</t>
  </si>
  <si>
    <t>206032</t>
  </si>
  <si>
    <t>206244</t>
  </si>
  <si>
    <t>206339</t>
  </si>
  <si>
    <t>206420</t>
  </si>
  <si>
    <t>206436</t>
  </si>
  <si>
    <t>206504</t>
  </si>
  <si>
    <t>206516</t>
  </si>
  <si>
    <t>206718</t>
  </si>
  <si>
    <t>206898</t>
  </si>
  <si>
    <t>206950</t>
  </si>
  <si>
    <t>206978</t>
  </si>
  <si>
    <t>208299</t>
  </si>
  <si>
    <t>208746</t>
  </si>
  <si>
    <t>209110</t>
  </si>
  <si>
    <t>209296</t>
  </si>
  <si>
    <t>218308</t>
  </si>
  <si>
    <t>210946</t>
  </si>
  <si>
    <t>211196</t>
  </si>
  <si>
    <t>212573</t>
  </si>
  <si>
    <t>213028</t>
  </si>
  <si>
    <t>214301</t>
  </si>
  <si>
    <t>215185</t>
  </si>
  <si>
    <t>219400</t>
  </si>
  <si>
    <t>221268</t>
  </si>
  <si>
    <t>221415</t>
  </si>
  <si>
    <t>233880</t>
  </si>
  <si>
    <t>236503</t>
  </si>
  <si>
    <t>247414</t>
  </si>
  <si>
    <t>207645</t>
  </si>
  <si>
    <t>208261</t>
  </si>
  <si>
    <t>208405</t>
  </si>
  <si>
    <t>208421</t>
  </si>
  <si>
    <t>208673</t>
  </si>
  <si>
    <t>208861</t>
  </si>
  <si>
    <t>210042</t>
  </si>
  <si>
    <t>210674</t>
  </si>
  <si>
    <t>211385</t>
  </si>
  <si>
    <t>212291</t>
  </si>
  <si>
    <t>212552</t>
  </si>
  <si>
    <t>213311</t>
  </si>
  <si>
    <t>214037</t>
  </si>
  <si>
    <t>214047</t>
  </si>
  <si>
    <t>214144</t>
  </si>
  <si>
    <t>215028</t>
  </si>
  <si>
    <t>216131</t>
  </si>
  <si>
    <t>218058</t>
  </si>
  <si>
    <t>218518</t>
  </si>
  <si>
    <t>218544</t>
  </si>
  <si>
    <t>222032</t>
  </si>
  <si>
    <t>220907</t>
  </si>
  <si>
    <t>223787</t>
  </si>
  <si>
    <t>227633</t>
  </si>
  <si>
    <t>228918</t>
  </si>
  <si>
    <t>229493</t>
  </si>
  <si>
    <t>229977</t>
  </si>
  <si>
    <t>208182</t>
  </si>
  <si>
    <t>210752</t>
  </si>
  <si>
    <t>211750</t>
  </si>
  <si>
    <t>212119</t>
  </si>
  <si>
    <t>213057</t>
  </si>
  <si>
    <t>214255</t>
  </si>
  <si>
    <t>209088</t>
  </si>
  <si>
    <t>220042</t>
  </si>
  <si>
    <t>220666</t>
  </si>
  <si>
    <t>222192</t>
  </si>
  <si>
    <t>222215</t>
  </si>
  <si>
    <t>227591</t>
  </si>
  <si>
    <t>229211</t>
  </si>
  <si>
    <t>236486</t>
  </si>
  <si>
    <t>PhD</t>
  </si>
  <si>
    <t>PG</t>
  </si>
  <si>
    <t>205688</t>
  </si>
  <si>
    <t>36302-4141111-5</t>
  </si>
  <si>
    <t>House # 3746, Mohallah Hussain Abad, Near Railway Road, Multan</t>
  </si>
  <si>
    <t>0302-7905250</t>
  </si>
  <si>
    <t>malikgohar12@gmail.com</t>
  </si>
  <si>
    <t>Govt Pilot Secondary School, Multan</t>
  </si>
  <si>
    <t>16,000.00
(Boarder)</t>
  </si>
  <si>
    <t>Crown
Bike</t>
  </si>
  <si>
    <t>9206
70 CC</t>
  </si>
  <si>
    <t>Muhammad Saleem</t>
  </si>
  <si>
    <t>Noor Zad Khan</t>
  </si>
  <si>
    <t>Muhammad Ijaz</t>
  </si>
  <si>
    <t xml:space="preserve">Sultan Ahamad </t>
  </si>
  <si>
    <t>Aleem Ullah Khan</t>
  </si>
  <si>
    <t>Sher Aslam Khan</t>
  </si>
  <si>
    <t>Iftikhar Ul Haq Setthi</t>
  </si>
  <si>
    <t>CH Rehmat Ullah Sehole</t>
  </si>
  <si>
    <t>Amir Hayat</t>
  </si>
  <si>
    <t>Nafees Ahmad</t>
  </si>
  <si>
    <t>Ghaffar Khan</t>
  </si>
  <si>
    <t>Rao Anwar ul haq</t>
  </si>
  <si>
    <t>Nazir Ahmad Awan</t>
  </si>
  <si>
    <t>Ali Akbar</t>
  </si>
  <si>
    <t>Muhammad zaman</t>
  </si>
  <si>
    <t>Nazir Ahamd</t>
  </si>
  <si>
    <t>Rizwan Khan</t>
  </si>
  <si>
    <t>Muhammad Yahya Asim</t>
  </si>
  <si>
    <t>Gulraiz Ahmad Khan</t>
  </si>
  <si>
    <t>Alam Sher</t>
  </si>
  <si>
    <t>Hamid Latif</t>
  </si>
  <si>
    <t>RCMS</t>
  </si>
  <si>
    <t>Sadaf Saleem</t>
  </si>
  <si>
    <t>Zeeshan khan</t>
  </si>
  <si>
    <t>Sadaf Ijaz</t>
  </si>
  <si>
    <t xml:space="preserve">Aamir Sultan  </t>
  </si>
  <si>
    <t xml:space="preserve">Aqsa Aleem </t>
  </si>
  <si>
    <t>Hizb Ullah Khan</t>
  </si>
  <si>
    <t>Hafiz Umar Iftikhar</t>
  </si>
  <si>
    <t xml:space="preserve">Hafiz Ali Haider Sehole </t>
  </si>
  <si>
    <t>Arsalan Tahir</t>
  </si>
  <si>
    <t>Asad Saleh Hayat</t>
  </si>
  <si>
    <t>sadeem ahmad nafees</t>
  </si>
  <si>
    <t xml:space="preserve">Hafiza Aliza Khan </t>
  </si>
  <si>
    <t>Abeera Fatima</t>
  </si>
  <si>
    <t>Qurat Ul Ain</t>
  </si>
  <si>
    <t>Naveed Akbar</t>
  </si>
  <si>
    <t>Salman u Zaman</t>
  </si>
  <si>
    <t>Samawia Rizwan</t>
  </si>
  <si>
    <t xml:space="preserve">Mazhar Shehzad </t>
  </si>
  <si>
    <t>Ayesha Asim</t>
  </si>
  <si>
    <t xml:space="preserve">Eraj Gulraiz </t>
  </si>
  <si>
    <t>M.Hassnain</t>
  </si>
  <si>
    <t>Aneeqa Hamid</t>
  </si>
  <si>
    <t>MS BI/RCMS</t>
  </si>
  <si>
    <t>MS CS&amp;E / RCMS</t>
  </si>
  <si>
    <t>MS CS&amp;E/RCMS</t>
  </si>
  <si>
    <t>MS SYSE/RCMS</t>
  </si>
  <si>
    <t>MS BI /RCMS</t>
  </si>
  <si>
    <t>13302-9350611-6</t>
  </si>
  <si>
    <t>11101-7345905-5</t>
  </si>
  <si>
    <t>17201-7317253-0</t>
  </si>
  <si>
    <t>12101-2481902-9</t>
  </si>
  <si>
    <t>32102-2129462-4</t>
  </si>
  <si>
    <t>11201-4031938-1</t>
  </si>
  <si>
    <t>36603-7545189-5</t>
  </si>
  <si>
    <t>35401-1376840-1</t>
  </si>
  <si>
    <t>36603-4497161-1</t>
  </si>
  <si>
    <t>16202-9711297-7</t>
  </si>
  <si>
    <t>36603-5604275-1</t>
  </si>
  <si>
    <t>35202-1707648-0</t>
  </si>
  <si>
    <t>33100-0317065-4</t>
  </si>
  <si>
    <t>17301-6087442-6</t>
  </si>
  <si>
    <t>33104-6667430-7</t>
  </si>
  <si>
    <t>34202-4512528-3</t>
  </si>
  <si>
    <t>34202-5359389-9</t>
  </si>
  <si>
    <t>35301-7303720-0</t>
  </si>
  <si>
    <t>15402-2501078-9</t>
  </si>
  <si>
    <t>35101-4081213-6</t>
  </si>
  <si>
    <t>37405-9314094-4</t>
  </si>
  <si>
    <t>38303-9750919-7</t>
  </si>
  <si>
    <t>35202-9606923-0</t>
  </si>
  <si>
    <t>University of Haripur KPK</t>
  </si>
  <si>
    <t>Shaheed Benazir Bhutto Women University Peshawar</t>
  </si>
  <si>
    <t>University of Engineering and Technology ,Peshawar</t>
  </si>
  <si>
    <t>GHAZI University</t>
  </si>
  <si>
    <t>University of Science &amp; Technology Bannu KPK</t>
  </si>
  <si>
    <t>Comsats Institute of Information Technology Vehari</t>
  </si>
  <si>
    <t>COMSATS Institute of Information Technology Lahore Campus</t>
  </si>
  <si>
    <t>COMSATS VEHARI</t>
  </si>
  <si>
    <t>Federal Urdu University of Arts , Science &amp; Technology Islamabad Campus</t>
  </si>
  <si>
    <t>Kinnaird College for Women Lahore</t>
  </si>
  <si>
    <t>University of agriculture Faisalabad.</t>
  </si>
  <si>
    <t>University of Peshawar</t>
  </si>
  <si>
    <t>Govt College University Faisalabad</t>
  </si>
  <si>
    <t>Govt postgraduate gordon college rawalpindi</t>
  </si>
  <si>
    <t>University of Lahore</t>
  </si>
  <si>
    <t>COMSATS Institute of Information Technology Sahiwal Campus</t>
  </si>
  <si>
    <t>Islamia college peshwar</t>
  </si>
  <si>
    <t>Kinnaird Colege Lahore</t>
  </si>
  <si>
    <t>COMSATS Institute of Information Technology Islamabad</t>
  </si>
  <si>
    <t>National University of Modern Languages Islamabad</t>
  </si>
  <si>
    <t>Forman Christian College,Lahore</t>
  </si>
  <si>
    <t>single</t>
  </si>
  <si>
    <t>alive</t>
  </si>
  <si>
    <t xml:space="preserve">Deceased </t>
  </si>
  <si>
    <t>Optimist</t>
  </si>
  <si>
    <t>Govt Servant/Land Inspector</t>
  </si>
  <si>
    <t>Ritired</t>
  </si>
  <si>
    <t>mechanic</t>
  </si>
  <si>
    <t>Junior Technician</t>
  </si>
  <si>
    <t>Government Servant</t>
  </si>
  <si>
    <t>Labour</t>
  </si>
  <si>
    <t>Accountant but unemployed</t>
  </si>
  <si>
    <t>not working due to illness from few months.</t>
  </si>
  <si>
    <t>shopkeeper</t>
  </si>
  <si>
    <t>farmer</t>
  </si>
  <si>
    <t>Army retired/</t>
  </si>
  <si>
    <t>Army Retired</t>
  </si>
  <si>
    <t>Teacher</t>
  </si>
  <si>
    <t>NIL</t>
  </si>
  <si>
    <t>Businessmen(Tenting services)</t>
  </si>
  <si>
    <t>Retired from Private Service</t>
  </si>
  <si>
    <t>Security Soldier</t>
  </si>
  <si>
    <t>Retired</t>
  </si>
  <si>
    <t>pension</t>
  </si>
  <si>
    <t>40,000-60,000</t>
  </si>
  <si>
    <t>13000/+55000/</t>
  </si>
  <si>
    <t>nil</t>
  </si>
  <si>
    <t>30,000/(sister)</t>
  </si>
  <si>
    <t>NL</t>
  </si>
  <si>
    <t>N/A</t>
  </si>
  <si>
    <t>Zero</t>
  </si>
  <si>
    <t>12800+13000</t>
  </si>
  <si>
    <t>64000 semester fee+ 9000 per month for hostel</t>
  </si>
  <si>
    <t>NiL</t>
  </si>
  <si>
    <t>Usman Ashraf</t>
  </si>
  <si>
    <t>Muhammad Ashraf</t>
  </si>
  <si>
    <t>MS BMES</t>
  </si>
  <si>
    <t>Muhammad Umair Tariq</t>
  </si>
  <si>
    <t>Muhammad Tariq</t>
  </si>
  <si>
    <t>MS ME</t>
  </si>
  <si>
    <t>Tayyab Ul Islam</t>
  </si>
  <si>
    <t>Muzfar Ul Islam</t>
  </si>
  <si>
    <t>24-04-1994</t>
  </si>
  <si>
    <t>Soban Ahmad Sair</t>
  </si>
  <si>
    <t>Muhammad Shafique Sair</t>
  </si>
  <si>
    <t>23-03-1996</t>
  </si>
  <si>
    <t>Abdul Raheem</t>
  </si>
  <si>
    <t>Abdul Sattar</t>
  </si>
  <si>
    <t>MS DME</t>
  </si>
  <si>
    <t>14-01-1993</t>
  </si>
  <si>
    <t>Zarqash Ahmed</t>
  </si>
  <si>
    <t>Muhammad Ramzan</t>
  </si>
  <si>
    <t>Zainab Riaz</t>
  </si>
  <si>
    <t>Muhammad Riaz</t>
  </si>
  <si>
    <t>27-12-1992</t>
  </si>
  <si>
    <t>Bakhtawar Sehar</t>
  </si>
  <si>
    <t>Muhammad Subtain</t>
  </si>
  <si>
    <t>Junaid Baber</t>
  </si>
  <si>
    <t>Abdul Rauf</t>
  </si>
  <si>
    <t>Farhan Hassan</t>
  </si>
  <si>
    <t>Shahzada Kamran gul</t>
  </si>
  <si>
    <t>MS RIME</t>
  </si>
  <si>
    <t>Muhammad Umair</t>
  </si>
  <si>
    <t>Ghulam Faird Malik</t>
  </si>
  <si>
    <t>20-09-1993</t>
  </si>
  <si>
    <t>Fahad Zeb</t>
  </si>
  <si>
    <t>Muhammad Aurangzeb</t>
  </si>
  <si>
    <t>18-01-1994</t>
  </si>
  <si>
    <t>Farwa Jaffar</t>
  </si>
  <si>
    <t>Ghulam Jaffar</t>
  </si>
  <si>
    <t>Haq Nawaz</t>
  </si>
  <si>
    <t>Rab Nawaz</t>
  </si>
  <si>
    <t>27-08-1990</t>
  </si>
  <si>
    <t>Hafiz Muhammad Umar</t>
  </si>
  <si>
    <t>Hafiz Muhammad Hanif</t>
  </si>
  <si>
    <t>Ayesha Mutahira</t>
  </si>
  <si>
    <t>Ghulam Hussain</t>
  </si>
  <si>
    <t>Iqra Shehzad</t>
  </si>
  <si>
    <t>Shehzad Ahmed</t>
  </si>
  <si>
    <t>20-03-1995</t>
  </si>
  <si>
    <t>Amna Ashiq</t>
  </si>
  <si>
    <t>Muhammad Ashiq</t>
  </si>
  <si>
    <t>18-12-1993</t>
  </si>
  <si>
    <t>Muhammad Luqman</t>
  </si>
  <si>
    <t>Muhammad Younas</t>
  </si>
  <si>
    <t>Adil Farooq</t>
  </si>
  <si>
    <t>26-10-1995</t>
  </si>
  <si>
    <t>Mubeen Aziz</t>
  </si>
  <si>
    <t>Aziz Akhtar</t>
  </si>
  <si>
    <t>30-07-1992</t>
  </si>
  <si>
    <t>Muhamad Awais Yaqoob</t>
  </si>
  <si>
    <t>Muhammad Yaqoob</t>
  </si>
  <si>
    <t>Junaid Zafar</t>
  </si>
  <si>
    <t>Zafar Iqbal</t>
  </si>
  <si>
    <t>19-01-1995</t>
  </si>
  <si>
    <t>Ayesha Sarwar</t>
  </si>
  <si>
    <t>Muhammad Sarwar</t>
  </si>
  <si>
    <t>15-11-1995</t>
  </si>
  <si>
    <t>Sidra Naseem</t>
  </si>
  <si>
    <t>Muhamad Naseem</t>
  </si>
  <si>
    <t>Muhammad Safdar</t>
  </si>
  <si>
    <t>Muhammad Anwar Shad</t>
  </si>
  <si>
    <t>26-12-1995</t>
  </si>
  <si>
    <t>Adil Abid Raja</t>
  </si>
  <si>
    <t>Abid Hussain</t>
  </si>
  <si>
    <t>13-11-1992</t>
  </si>
  <si>
    <t>Shahzaib</t>
  </si>
  <si>
    <t>Riaz Ahmad</t>
  </si>
  <si>
    <t>Muhammad Bariq Iqbal Sandhu</t>
  </si>
  <si>
    <t>Abdul Raheed Sandhu</t>
  </si>
  <si>
    <t>Muhammad Ejaz</t>
  </si>
  <si>
    <t>Daim Ejaz</t>
  </si>
  <si>
    <t>Muhammad Ahmad Saeed</t>
  </si>
  <si>
    <t>Muhammad Bilal Anwar</t>
  </si>
  <si>
    <t>Mohsin Bashir</t>
  </si>
  <si>
    <t>Bashir Ahmad</t>
  </si>
  <si>
    <t>Muhammad Ali Akbar</t>
  </si>
  <si>
    <t>Akbar Ali</t>
  </si>
  <si>
    <t>Muhammad Huzefa</t>
  </si>
  <si>
    <t>Imtiaz Ahmad</t>
  </si>
  <si>
    <t>Noman Mumtaz</t>
  </si>
  <si>
    <t>Mumtaz Hussain</t>
  </si>
  <si>
    <t>Fatima Khalid</t>
  </si>
  <si>
    <t>Khalid Mehmood</t>
  </si>
  <si>
    <t>Jawad Ali</t>
  </si>
  <si>
    <t>Muhammad Saleh</t>
  </si>
  <si>
    <t>Muhammad Safi Ullah</t>
  </si>
  <si>
    <t>Hassan Ashraf</t>
  </si>
  <si>
    <t>Muhammad Abubakar</t>
  </si>
  <si>
    <t>Muhammad Arshad</t>
  </si>
  <si>
    <t>Muhammad Abdullah</t>
  </si>
  <si>
    <t>Shaheen Abbas</t>
  </si>
  <si>
    <t>Muhammad Ahmad Saleem</t>
  </si>
  <si>
    <t>Shehzada Anees Khan</t>
  </si>
  <si>
    <t>Muhammad Rashid</t>
  </si>
  <si>
    <t>Mustansar raza</t>
  </si>
  <si>
    <t>Muhammad Mubashir</t>
  </si>
  <si>
    <t>Nisar Ahmed</t>
  </si>
  <si>
    <t>Muhammad Zaid Butt</t>
  </si>
  <si>
    <t>Muhammad Maqsood Butt</t>
  </si>
  <si>
    <t>Muhammad Kashif</t>
  </si>
  <si>
    <t>Abdul Mutlib</t>
  </si>
  <si>
    <t>Muhammad Abdul Hadi</t>
  </si>
  <si>
    <t>Ghulam Murtaza</t>
  </si>
  <si>
    <t>Muhammad Ali Haider</t>
  </si>
  <si>
    <t>Fida Hussain</t>
  </si>
  <si>
    <t>Awais Arshad</t>
  </si>
  <si>
    <t>Arshad Mahmood</t>
  </si>
  <si>
    <t>Muhammad Hassan</t>
  </si>
  <si>
    <t>Shakeel Ahmad</t>
  </si>
  <si>
    <t>19-02-2001</t>
  </si>
  <si>
    <t>36502-9456894-7</t>
  </si>
  <si>
    <t>18-02-2000</t>
  </si>
  <si>
    <t>35202-0503327-3</t>
  </si>
  <si>
    <t>20-02-2000</t>
  </si>
  <si>
    <t>35202-8677751-5</t>
  </si>
  <si>
    <t>11 Jan, 2000</t>
  </si>
  <si>
    <t>36301-9037815-3</t>
  </si>
  <si>
    <t>18-10-1999</t>
  </si>
  <si>
    <t>36502-7664735-1</t>
  </si>
  <si>
    <t>24-08-1997</t>
  </si>
  <si>
    <t>45104-2769196-5</t>
  </si>
  <si>
    <t>16-05-1998</t>
  </si>
  <si>
    <t>31304-1216548-5</t>
  </si>
  <si>
    <t>19-11-1997</t>
  </si>
  <si>
    <t>35503-0158282-3</t>
  </si>
  <si>
    <t>07 Jan, 1999</t>
  </si>
  <si>
    <t>33100-9881675-5</t>
  </si>
  <si>
    <t>23-08-1999</t>
  </si>
  <si>
    <t>34601-3148622-2</t>
  </si>
  <si>
    <t>22-02-2000</t>
  </si>
  <si>
    <t>34104-5917747-3</t>
  </si>
  <si>
    <t>20-11-1998</t>
  </si>
  <si>
    <t>38403-7350484-9</t>
  </si>
  <si>
    <t>19-2-2000</t>
  </si>
  <si>
    <t>33105-2050384-1</t>
  </si>
  <si>
    <t>26-08-1998</t>
  </si>
  <si>
    <t>36302-9945916-5</t>
  </si>
  <si>
    <t>34101-0636024-3</t>
  </si>
  <si>
    <t>21-12-1998</t>
  </si>
  <si>
    <t>13101-9113879-1</t>
  </si>
  <si>
    <t>17-02-1998</t>
  </si>
  <si>
    <t>34201-3964103-3</t>
  </si>
  <si>
    <t>37406-2219684-3</t>
  </si>
  <si>
    <t>61101-9597406-3</t>
  </si>
  <si>
    <t>32304-7020137-7</t>
  </si>
  <si>
    <t>18-07-1998</t>
  </si>
  <si>
    <t>35301-8761645-3</t>
  </si>
  <si>
    <t>24-10-2000</t>
  </si>
  <si>
    <t>33203-6425404-9</t>
  </si>
  <si>
    <t>27-01-1999</t>
  </si>
  <si>
    <t>35200-9618394-3</t>
  </si>
  <si>
    <t>25-09-2000</t>
  </si>
  <si>
    <t>35402-2593513-5</t>
  </si>
  <si>
    <t>Punjab</t>
  </si>
  <si>
    <t>Sadar Bazar Kameer 120/9-L</t>
  </si>
  <si>
    <t>0301-3355661</t>
  </si>
  <si>
    <t>House No 437, Block 4 Sector D-1 Township Lahore</t>
  </si>
  <si>
    <t>0302-5271229</t>
  </si>
  <si>
    <t>House-41, Bilal Park, Sham Nagar Chuburji, Lahore</t>
  </si>
  <si>
    <t>0321-4008552</t>
  </si>
  <si>
    <t>Mohallah Chah Darkhan Wala, Jalal Pur Pir Wala, Multan</t>
  </si>
  <si>
    <t>0346-7176971</t>
  </si>
  <si>
    <t>Lalazar Colony, House no 71, Street No 1, Ward No 5, Sahiwal</t>
  </si>
  <si>
    <t>0348-6177795</t>
  </si>
  <si>
    <t>Eid Gah Colony, Umer Farooq Road Jalal Pur Jattan Gujrat</t>
  </si>
  <si>
    <t>0313-4680540</t>
  </si>
  <si>
    <t>St No-3, Public Colony, Sadiqabad</t>
  </si>
  <si>
    <t>0306-9659519</t>
  </si>
  <si>
    <t>Mlik Pur Road House no 108, St 3, Madni Town Faisalabad</t>
  </si>
  <si>
    <t>0305-7206992</t>
  </si>
  <si>
    <t>FF-54, GTPS, SPS, wapda Colony, Nishabad, Faisalabad</t>
  </si>
  <si>
    <t>0308-7142772</t>
  </si>
  <si>
    <t>Opp Punjab School Near Moran wali Kothi, Nisbet road Daska</t>
  </si>
  <si>
    <t>0335-1895608</t>
  </si>
  <si>
    <t>Flat-04, Khan Plaza Plot, 46 Street 01, G-11/1 Islamabad</t>
  </si>
  <si>
    <t>0345-5259290</t>
  </si>
  <si>
    <t>Chak 88 SB, Sargodha</t>
  </si>
  <si>
    <t>0302-5112888</t>
  </si>
  <si>
    <t>Flat-3, Block 17, Cat-4, st 1, I-8/1, Islamabad</t>
  </si>
  <si>
    <t>0335-5152193</t>
  </si>
  <si>
    <t>Village Mohri Khambal P/O Mohra Darogha, Rawalpindi</t>
  </si>
  <si>
    <t>0333-5699050</t>
  </si>
  <si>
    <t>Village Jhang, P/O Mukhwal, Tehsil, Zafarwal</t>
  </si>
  <si>
    <t>0301-6363005</t>
  </si>
  <si>
    <t>House No-9, M Zar Karyana Store, CMH Road, Jhelum Cantt, Abbottabad</t>
  </si>
  <si>
    <t>0317-5677557</t>
  </si>
  <si>
    <t xml:space="preserve">316/2 Shahbazpur road, Jalalpur Jattan, </t>
  </si>
  <si>
    <t>0310-7380560</t>
  </si>
  <si>
    <t>A-841, chariman colony, Wah cantt</t>
  </si>
  <si>
    <t>0307-8983775</t>
  </si>
  <si>
    <t>St No 6, Moh Haji Noor, Pura, college Road Daska</t>
  </si>
  <si>
    <t>0310-7399575</t>
  </si>
  <si>
    <t>G.T Road, Mohallah Gulab Wala, Rohillaan wali, P/O Khas, Muzaffargar</t>
  </si>
  <si>
    <t>0308-7368660</t>
  </si>
  <si>
    <t>House no 2037/93-A, St Manshawali, Havili Lakha, Okara</t>
  </si>
  <si>
    <t>0334-9600422</t>
  </si>
  <si>
    <t>Mohala Usmania Ward No 19 New City, Shorkot</t>
  </si>
  <si>
    <t>0332-7589897</t>
  </si>
  <si>
    <t>G-C Model Colony, Gulberg- III, Lahore</t>
  </si>
  <si>
    <t>0301-4527178</t>
  </si>
  <si>
    <t>Lahore Road More Khunda, Nankana, SB</t>
  </si>
  <si>
    <t>0333-4189395</t>
  </si>
  <si>
    <t>bariqsandhu123@gmail.com</t>
  </si>
  <si>
    <t>daimejaz001@gamil.com</t>
  </si>
  <si>
    <t>imahmadsaeed @gmail.com</t>
  </si>
  <si>
    <t>bilalanwar13579@gmail.com</t>
  </si>
  <si>
    <t>yesboss511@gmail.com</t>
  </si>
  <si>
    <t>malimalik802@gmail.com</t>
  </si>
  <si>
    <t>huzefasalfi1032@gmail.com</t>
  </si>
  <si>
    <t>numa.mumtaz445286@gmail.com</t>
  </si>
  <si>
    <t>fatimakhalid536@gmail.com</t>
  </si>
  <si>
    <t>jdcheema@yahoo.com</t>
  </si>
  <si>
    <t>muhammedsafi88@gmail.com</t>
  </si>
  <si>
    <t>m.abubakar843@gmail.com</t>
  </si>
  <si>
    <t>muhammad-abdullah11@hotmail.com</t>
  </si>
  <si>
    <t>ichawhdryahmad@yahoo.com</t>
  </si>
  <si>
    <t>shehzadaaneeskhan@gmail.com</t>
  </si>
  <si>
    <t>saadrza@gmail.com</t>
  </si>
  <si>
    <t>mobashir1223.1@gmail.com</t>
  </si>
  <si>
    <t>zaidbutt8194@gmail.com</t>
  </si>
  <si>
    <t>muhammad.kashif1967@gmail.com</t>
  </si>
  <si>
    <t>muhammad.abdulhadi20@gmail.com</t>
  </si>
  <si>
    <t>muhammadalihaider95@gmail.com</t>
  </si>
  <si>
    <t>m.awais73.ma@gmail.com</t>
  </si>
  <si>
    <t>haxsanshakeel@gmail.com</t>
  </si>
  <si>
    <t>Divisioanl Public School &amp; College Sahiwal</t>
  </si>
  <si>
    <t>Punjab College Township Lahore</t>
  </si>
  <si>
    <t>GCU, Lahore</t>
  </si>
  <si>
    <t>The Professor Grammar Higher Secondry School</t>
  </si>
  <si>
    <t>The educator</t>
  </si>
  <si>
    <t>Punjab college</t>
  </si>
  <si>
    <t>Govt Zamindar Postgraduate College</t>
  </si>
  <si>
    <t>MTB college Sadiqabad</t>
  </si>
  <si>
    <t>Punjab College of Science Faisalabad</t>
  </si>
  <si>
    <t>Punjab College Faisalabad</t>
  </si>
  <si>
    <t>Punjab College for women</t>
  </si>
  <si>
    <t>PCS Blue Area Islmabad</t>
  </si>
  <si>
    <t>Punjab Colleges Sargodha</t>
  </si>
  <si>
    <t>I.M.C.B,F-8/4 Islamabad</t>
  </si>
  <si>
    <t>Fauji faoundation College For Boys</t>
  </si>
  <si>
    <t>Punjab College GRW</t>
  </si>
  <si>
    <t>APS Jhelum Cantt</t>
  </si>
  <si>
    <t>Punjab College Gujrat</t>
  </si>
  <si>
    <t>POF Model High School</t>
  </si>
  <si>
    <t>The Scholar Science College</t>
  </si>
  <si>
    <t>Punjab College of Sciences Gujranwala</t>
  </si>
  <si>
    <t>Rise Boy Higher secondry school</t>
  </si>
  <si>
    <t>G.C.U Lahore</t>
  </si>
  <si>
    <t>Chenab College Shorkoit</t>
  </si>
  <si>
    <t>Separated</t>
  </si>
  <si>
    <t>car</t>
  </si>
  <si>
    <t>Motor Cycle</t>
  </si>
  <si>
    <t>70CC</t>
  </si>
  <si>
    <t>2014/15</t>
  </si>
  <si>
    <t>70cc</t>
  </si>
  <si>
    <t>Car, 
Motor Bike</t>
  </si>
  <si>
    <t>2003 Mehran
2005</t>
  </si>
  <si>
    <t>850
70</t>
  </si>
  <si>
    <t>Car</t>
  </si>
  <si>
    <t>1000cc</t>
  </si>
  <si>
    <t>Motor Cycle+ Car</t>
  </si>
  <si>
    <t>2017
2001</t>
  </si>
  <si>
    <t>70cc
1300cc</t>
  </si>
  <si>
    <t>Honda</t>
  </si>
  <si>
    <t>125cc</t>
  </si>
  <si>
    <t>1633 Sq t</t>
  </si>
  <si>
    <t>1361 sq ft</t>
  </si>
  <si>
    <t>1089 Sq ft</t>
  </si>
  <si>
    <t>17 Marla</t>
  </si>
  <si>
    <t>4 Acre</t>
  </si>
  <si>
    <t>H.No 437, Black 4,Sector DI, Township, Lahore</t>
  </si>
  <si>
    <t>Eid Gah Colony, JPJ Gujrat</t>
  </si>
  <si>
    <t>Malik Pur road House 108, St 3, faisalabad</t>
  </si>
  <si>
    <t>Govt Allotment</t>
  </si>
  <si>
    <t>Rented</t>
  </si>
  <si>
    <t>College road Daska Sialkot</t>
  </si>
  <si>
    <t>Mohala Usmania Ward No 17 New City, Shorkot</t>
  </si>
  <si>
    <t>Flat</t>
  </si>
  <si>
    <t>Village House</t>
  </si>
  <si>
    <t>Town House</t>
  </si>
  <si>
    <t>Single Story</t>
  </si>
  <si>
    <t>Govt Provided (Single Story)</t>
  </si>
  <si>
    <t xml:space="preserve">Flat </t>
  </si>
  <si>
    <t>Rented House</t>
  </si>
  <si>
    <t>10000 Sq Ft</t>
  </si>
  <si>
    <t>self family owned</t>
  </si>
  <si>
    <t>employer</t>
  </si>
  <si>
    <t>Famlily Owned</t>
  </si>
  <si>
    <t>UG/ PG</t>
  </si>
  <si>
    <t>HZK-990
125 CC</t>
  </si>
  <si>
    <t>RIO-1578
125 CC</t>
  </si>
  <si>
    <t>STQ-2967
70 CC</t>
  </si>
  <si>
    <t>GAD 8247
70 CC</t>
  </si>
  <si>
    <t>Y4292
70 CC</t>
  </si>
  <si>
    <t>Saad Raza</t>
  </si>
  <si>
    <t>Somia Nasir</t>
  </si>
  <si>
    <t>VRK-10-4718
70 CC</t>
  </si>
  <si>
    <t>Farmer (Bro)
Travel Agent (Bro)</t>
  </si>
  <si>
    <t>s</t>
  </si>
  <si>
    <t>KABEER ALI</t>
  </si>
  <si>
    <t>M SADDIQ</t>
  </si>
  <si>
    <t>SAAD UR REHMAN</t>
  </si>
  <si>
    <t xml:space="preserve">AFTAB AHMED </t>
  </si>
  <si>
    <t>MUHAMMAD SHAHZAD</t>
  </si>
  <si>
    <t>MUHAMMAD ASLAM</t>
  </si>
  <si>
    <t>OSAID UL HASAN SYED</t>
  </si>
  <si>
    <t>SYED WAQAR MANZOOR</t>
  </si>
  <si>
    <t>IBRAR ULLAH</t>
  </si>
  <si>
    <t>MUHAMMAD IBRAHIM</t>
  </si>
  <si>
    <t>MUHAMMAD ZEESHAN NAZIR</t>
  </si>
  <si>
    <t>M NAZIR AWAN</t>
  </si>
  <si>
    <t>MUHAMMAD HUSSAIN SIDDIQUI</t>
  </si>
  <si>
    <t>SYED MUHAMMAD SHERJEEL</t>
  </si>
  <si>
    <t>M MOTIB UL HAQ</t>
  </si>
  <si>
    <t>SALEEM AHMED</t>
  </si>
  <si>
    <t>TALHA NAWAZ</t>
  </si>
  <si>
    <t xml:space="preserve">HAQ NAWAZ </t>
  </si>
  <si>
    <t>IRFAN ALI</t>
  </si>
  <si>
    <t>SHAKOOR ALI</t>
  </si>
  <si>
    <t>SHAHZEB</t>
  </si>
  <si>
    <t>TAJ WALI KHAN</t>
  </si>
  <si>
    <t>HAFIZ UMER HABIB</t>
  </si>
  <si>
    <t>HABIB</t>
  </si>
  <si>
    <t>MAQSOOD AHMED</t>
  </si>
  <si>
    <t>TIMOOR AHMED</t>
  </si>
  <si>
    <t>SAMMAR KHAN</t>
  </si>
  <si>
    <t>1/3/2000</t>
  </si>
  <si>
    <t>25-05-1999</t>
  </si>
  <si>
    <t>20-01-1999</t>
  </si>
  <si>
    <t>19-08-1999</t>
  </si>
  <si>
    <t>28-09-1998</t>
  </si>
  <si>
    <t>22-2-1998</t>
  </si>
  <si>
    <t>27-24-1997</t>
  </si>
  <si>
    <t>45501-2852345-3</t>
  </si>
  <si>
    <t>90403-0203948-1</t>
  </si>
  <si>
    <t>34302-3361560-5</t>
  </si>
  <si>
    <t>42201-6220198-9</t>
  </si>
  <si>
    <t>15103-0356807-1</t>
  </si>
  <si>
    <t>35202-7429812-3</t>
  </si>
  <si>
    <t>42101-1074425-7</t>
  </si>
  <si>
    <t>38403-5309129-3</t>
  </si>
  <si>
    <t>33201-1684796-9</t>
  </si>
  <si>
    <t>37104-2664974-7</t>
  </si>
  <si>
    <t>71102-1934015-7</t>
  </si>
  <si>
    <t>37101-4071665-1</t>
  </si>
  <si>
    <t>35201-8741092-5</t>
  </si>
  <si>
    <t>35102-0803421-7</t>
  </si>
  <si>
    <t>21708-9701480-5</t>
  </si>
  <si>
    <t>PUNJAB</t>
  </si>
  <si>
    <t>Urban / Rural</t>
  </si>
  <si>
    <t>Govt HSS SULTANPUR</t>
  </si>
  <si>
    <t>Unaizah Intermational School</t>
  </si>
  <si>
    <t>Qazi Academy Jalla pur Bhattian</t>
  </si>
  <si>
    <t xml:space="preserve">Beacon Light Academay </t>
  </si>
  <si>
    <t>QPS &amp;C Swabi</t>
  </si>
  <si>
    <t>Crescent Model School</t>
  </si>
  <si>
    <t>Beacon house school</t>
  </si>
  <si>
    <t>Misaliravian School</t>
  </si>
  <si>
    <t>Nasir higher secondary school</t>
  </si>
  <si>
    <t>Fauji Foundation Model School</t>
  </si>
  <si>
    <t>USWA Public School</t>
  </si>
  <si>
    <t>F.G Public School</t>
  </si>
  <si>
    <t>Society Public School</t>
  </si>
  <si>
    <t>Garrison Academy GWA Cntt</t>
  </si>
  <si>
    <t>The city School</t>
  </si>
  <si>
    <t>Becan House School</t>
  </si>
  <si>
    <t>Nusrat Jehan Inter Boys College</t>
  </si>
  <si>
    <t>Punjab College of Information &amp; Technology</t>
  </si>
  <si>
    <t>Punjab College Lahore</t>
  </si>
  <si>
    <t xml:space="preserve">NOOR MUHAMMAD </t>
  </si>
  <si>
    <t>MUHAMMAD ILYAS</t>
  </si>
  <si>
    <t>MUHAMMAD NADEEM KHAN</t>
  </si>
  <si>
    <t>MUHAMMAD ASHRAF</t>
  </si>
  <si>
    <t>M AFZAL</t>
  </si>
  <si>
    <t>ISRAR UL HAQ (LATE)</t>
  </si>
  <si>
    <t>TARIQ JAVED</t>
  </si>
  <si>
    <t>Sem - VII (Electrical) NUST201434514BPNEC40114F</t>
  </si>
  <si>
    <t>20-04-1995</t>
  </si>
  <si>
    <t>12101-7267731-9</t>
  </si>
  <si>
    <t>Sem - IV (Mechanical)
00000142583</t>
  </si>
  <si>
    <t>19-02-1995</t>
  </si>
  <si>
    <t>42201-2229029-7</t>
  </si>
  <si>
    <t>Karachi</t>
  </si>
  <si>
    <t>Sem - IV (Mechanical)
00000132254</t>
  </si>
  <si>
    <t>37405-9742944-7</t>
  </si>
  <si>
    <t>Sem - IV (Mechanical)
00000123119</t>
  </si>
  <si>
    <t>36601-3027123-3</t>
  </si>
  <si>
    <t xml:space="preserve"> Sem- III  (Mechanical  Engineering) 00000174257</t>
  </si>
  <si>
    <t>24-09-1999</t>
  </si>
  <si>
    <t>36502-4535030-1</t>
  </si>
  <si>
    <t xml:space="preserve"> Sem- III  (Mechanical  Engineering) 00000121663</t>
  </si>
  <si>
    <t>13-09-96</t>
  </si>
  <si>
    <t>37103-8422796-3</t>
  </si>
  <si>
    <t>MS Electrical Engineering) (Communication)</t>
  </si>
  <si>
    <t>42201-8844668-0</t>
  </si>
  <si>
    <t>SINDH</t>
  </si>
  <si>
    <t>APS &amp; CS DI. KHAN</t>
  </si>
  <si>
    <t>Practical Schooling System Karachi</t>
  </si>
  <si>
    <t xml:space="preserve">Adamjee Govt Science College </t>
  </si>
  <si>
    <t xml:space="preserve">Usman Public School </t>
  </si>
  <si>
    <t>DPS &amp; IC Sahiwal</t>
  </si>
  <si>
    <t>APSC Rahimyar Khan</t>
  </si>
  <si>
    <t>MTB College Sadiqabad</t>
  </si>
  <si>
    <t>PECHS Girls School</t>
  </si>
  <si>
    <t>St. Lawrence Govt College</t>
  </si>
  <si>
    <t>NED University</t>
  </si>
  <si>
    <t>scholarship</t>
  </si>
  <si>
    <t>Businee Owner</t>
  </si>
  <si>
    <t>Employed</t>
  </si>
  <si>
    <t>CAR</t>
  </si>
  <si>
    <t>Mehran 2007</t>
  </si>
  <si>
    <t>769 cc</t>
  </si>
  <si>
    <t>honda 2008</t>
  </si>
  <si>
    <t>CD70</t>
  </si>
  <si>
    <t>Village Allah Rakhiyo Marrzior Pano Akil</t>
  </si>
  <si>
    <t>LS-4,ST-3, sector-14/B North Karachi</t>
  </si>
  <si>
    <t>Mohallah Abdullah Nagar P/o Jalal pur Bhattian Disrict Hafiz abad</t>
  </si>
  <si>
    <t>Flat No.A-10 UK Square Block 16, F.b Area Krachi</t>
  </si>
  <si>
    <t>Village Totalai, Distt Buner, Ditt KPK</t>
  </si>
  <si>
    <t>61 Yousaf Ali Block Khayaban-e-Quaid,Lahore</t>
  </si>
  <si>
    <t>C-107, Farhan Towere,Main Rashid Minhas Road, Gulistan-e-Jauhar, Karachi</t>
  </si>
  <si>
    <t>House # 12 block-e-gulstan Colony, silla nwal road sargodha</t>
  </si>
  <si>
    <t>House # 28/17, Mahallah dar al-Rahmat wasti, Chenab Nagar</t>
  </si>
  <si>
    <t>VPO Pindsultani the Jand Distt Attack Mohallah Sararawala</t>
  </si>
  <si>
    <t>House No.G-6 Quoterline Satellite town skardu baltistan</t>
  </si>
  <si>
    <t>House No.4A Jinnah Colony Akbar Town Hattian The Hazro attock</t>
  </si>
  <si>
    <t>Mehar Block -2 House 1 street Fateh garh Lahore</t>
  </si>
  <si>
    <t>Pakistan Street No.8 Nai Abadi Mkot Radha Kishen</t>
  </si>
  <si>
    <t>New kot, Shakai south waziristan Agency</t>
  </si>
  <si>
    <t>KOTLA Saedaan Arra road Iqbal Town D.I. KHAN</t>
  </si>
  <si>
    <t>Baradari Appt, Flat No.C-8, block 13-D, Gulshan-e-iqbal Karachi</t>
  </si>
  <si>
    <t>R-778, Sector 15-A, Block 4, Bufferzone North Karachi</t>
  </si>
  <si>
    <t>House No.90 Satellite Town Burewala (Vehari)</t>
  </si>
  <si>
    <t>House No.59 Street No. 3 Habib Town Sahiwal</t>
  </si>
  <si>
    <t>House No.658, Stree #3, Village town allama iqbal sadiqbad</t>
  </si>
  <si>
    <t>R-18, Block 13/D1, Gulshan-e-Iqbal Krachi</t>
  </si>
  <si>
    <t>864 ft sq</t>
  </si>
  <si>
    <t>Town House  720 Sq ft</t>
  </si>
  <si>
    <t>Village hosue 1333 sqft</t>
  </si>
  <si>
    <t>Village hosue 570sqft</t>
  </si>
  <si>
    <t>Flat 1224 sqft</t>
  </si>
  <si>
    <t>Flat 900 sq ft</t>
  </si>
  <si>
    <t>Town House 1361 sqft</t>
  </si>
  <si>
    <t>Village House 1200 sq ft</t>
  </si>
  <si>
    <t>Vilalge Houe 2800 sqft</t>
  </si>
  <si>
    <t>Town House 1300 sqft</t>
  </si>
  <si>
    <t>Town House 4 M arla</t>
  </si>
  <si>
    <t>Town House 2722 sq ft</t>
  </si>
  <si>
    <t>Village House 1000 sqft</t>
  </si>
  <si>
    <t>Village House 7 Marla</t>
  </si>
  <si>
    <t>Town House 120 sq ft</t>
  </si>
  <si>
    <t xml:space="preserve">Town House </t>
  </si>
  <si>
    <t>Town House  1360 Sq ft.</t>
  </si>
  <si>
    <t>Town House 755 sq ft</t>
  </si>
  <si>
    <t>Bungalow 120 yards</t>
  </si>
  <si>
    <t>Remted</t>
  </si>
  <si>
    <t>Self family owned</t>
  </si>
  <si>
    <t xml:space="preserve">Old Entry </t>
  </si>
  <si>
    <t>-champiboy1018@gmail.com</t>
  </si>
  <si>
    <t>-Used savings &amp; Took loan from relatives to secure admission in NUST
-Parents frequently require Support from relatives to meet day to day expenditures
-Student was awarded PEEF need based scholarship at Fsc level
-Both sibblings are studying one in Govt school &amp; one in Private school
-Shops &amp; house is owned by Govt. Although father is getting rent however the property cannot be sold
-Willing for zakat
-Income certificate is missing</t>
  </si>
  <si>
    <t>Father:
Business- Vegetable Commission Agent</t>
  </si>
  <si>
    <t>Mechanical Engg</t>
  </si>
  <si>
    <t>-Both sibblings studying in Pvt institutions i.e Punjab college &amp; FAST. NO SCHOLARSHIP
-Father income certificate is missing
-Fathers' business is facing problems due to Govt. policy.
-Willing for zakat</t>
  </si>
  <si>
    <t>Smale Scale Civil Contractor</t>
  </si>
  <si>
    <t>Ghee Commission Agent
Khan Bela Road, Jalal pur wala, Multan Cantt</t>
  </si>
  <si>
    <t>-Used savings to secure admission in NUST
-Income is greater than Rs.40,000/- as per the income tax return. However income certificate has been asked to assess the take home gross income i.e (total revenue from business - expenses incurred= Gross take home income)
-Willing for Zakat</t>
  </si>
  <si>
    <t>Peef sch</t>
  </si>
  <si>
    <t xml:space="preserve">-Sibblings are studying on scholarship OR being supported by Maternal uncle/ Fathers' cousin
-Living in self owned 4 marla house
- Willing to avail zakat
- Affidavit/income certificate is missing
</t>
  </si>
  <si>
    <t xml:space="preserve">-Living in self owned 4-5 marla house in Gujrat 
- Willing to avail zakat
- Father's status required clarification
</t>
  </si>
  <si>
    <t>PEEF Sch</t>
  </si>
  <si>
    <t>Motor Cycle mechanic
Rahim Yar Khan</t>
  </si>
  <si>
    <t>-Living in self owned 3-4 marla house in sadiaqabad, Rahim Yar Khan
- Willing to avail zakat
- Sibblings are studying in Govt/Public institutions
-Income Affiavit is missing</t>
  </si>
  <si>
    <t>-Living in self owned 3-4 marla house in Faisalabad. Student belongs to sadiaqabad, Rahim Yar Khan
- Willing to avail zakat
- Sibblings are studying in Govt/Public institutions
-Income Affiavit is missing
- Number of plots needs clarification</t>
  </si>
  <si>
    <t>Deceased Father:
BPS 11, Sub-Engineer Civil 
Pension
Mother:
BPS 02,
AYA in WAPDA</t>
  </si>
  <si>
    <t xml:space="preserve">-First semester tuition fee waived by NUST having 2nd position in NET. Remaining dues were paid by the student himself through the prize money he got on securing 1st position from Faisalabad in ECAT 
-All sibblings (sisters) are studying
-Number of plots (sargodha) requires clarification
- Living in Govt quarters &amp; paying rent Rs 1500 per month
-Proof of fathers' pension is missing </t>
  </si>
  <si>
    <t>-Living in rented 2-3 marla house in Daska Sialkot
- Willing to avail zakat
- Sibbling is studying in Govt/Public institutions
-Income Affiavit is missing
-First semester fee paid by maternal uncle</t>
  </si>
  <si>
    <t>Merit based Scholarship</t>
  </si>
  <si>
    <t>-Status of brother requires clarification i.e is he graduate of NUST or still studying and if studying who is paying his fee?
-All other sibblings studying in Public institutions in Islamabad
-willing to avail zakat
-First semester dues paid by taking loan from Uncle who lives abroad
-Income proofs are missing</t>
  </si>
  <si>
    <t>Garments Shop (Now Shut Down due to loss in business)
Earning from lease of Land (4 acre in sargodha)</t>
  </si>
  <si>
    <t>-Living in rented 4-5 marla house in Sargoda 
- Willing to avail zakat
- Sibblings are studying 
-Income Affiavit is missing
-First semester fee paid by family freinds</t>
  </si>
  <si>
    <t>Deceased
4-8-2017</t>
  </si>
  <si>
    <t xml:space="preserve">Deceased Father was Govt employee in National assembly. Designation not mentioned 
Expected Pension= Rs.
30,000/-
</t>
  </si>
  <si>
    <t>Father: Retired Telecom Technician from PTCL BPS 11
Sister:
Teaher in Askaria College</t>
  </si>
  <si>
    <t xml:space="preserve">-First Semester fee was waived having position amongst top 100 in NET scores
-Willing to avail zakat </t>
  </si>
  <si>
    <t xml:space="preserve">Gujar Hotel in gujranwala </t>
  </si>
  <si>
    <t>-took admission by taking loan from relative
-all sibblings studying in pvt insitutions
-living in a rented house and sharing rent with another family</t>
  </si>
  <si>
    <t>Father: Security Supervisor in Pvt Fsince 2009
Mother:Seamstress</t>
  </si>
  <si>
    <t>-No support from familiy/relatives
-First semester dues waiver by NUST &amp; remaining paid by family friend 
-Belongs to abbotabad &amp; lives in Jhelum. Father works in Faisalabad
-How studied in APSACS where fee was Rs 15000/- per month</t>
  </si>
  <si>
    <t xml:space="preserve">PEEF/ Merit scholarship </t>
  </si>
  <si>
    <t>-Father income certificate not attached
-Living in joint family 2 kanal house
-sibblings in pvt institutions</t>
  </si>
  <si>
    <t>Father: Chef abroad</t>
  </si>
  <si>
    <t xml:space="preserve">Deceased father was Govt employee BPS 16 Wah Factory
</t>
  </si>
  <si>
    <t xml:space="preserve">-Sister is in CEME on scholarship 
-Rental income is from house 
-Pension record of father needs justification 
</t>
  </si>
  <si>
    <t>Father: Civil Engg suffering from TB-Meningitis &amp; is unable to work since 2003
Paternal Uncle is supporting family</t>
  </si>
  <si>
    <t>PEEF</t>
  </si>
  <si>
    <t xml:space="preserve">Father:Welder in OKARA, Not working due to Hepatitis &amp; Fractured Leg </t>
  </si>
  <si>
    <t>-First semester fee waived having position amongst top 100 in NET
-1 x car &amp; 1 x motorcycle
-Family is under debt
-Uncle passed away in an accident and aunt had amputation of leg due which heavy medical expenses have been incurred</t>
  </si>
  <si>
    <t>need/Merit based sch</t>
  </si>
  <si>
    <t>Father: Retired from Army (?)
Now School Guard</t>
  </si>
  <si>
    <t>Father: Divorced in 2001 &amp; not supporting since then
Mother: teacher in Pvt School
Support from maternal Uncles</t>
  </si>
  <si>
    <t xml:space="preserve">-Living in Mumpty of maternal uncle
-Utilitity bills are paid by maternal uncle
-Maternal Grandmother &amp; maternal Uncle paid frist semester dues </t>
  </si>
  <si>
    <t>Father: State life insurance commission based income</t>
  </si>
  <si>
    <t>-Living in 2 marla house
-attended LUMS NOP in 2017
-Father took loans from relatives abroad to pay first semester dues</t>
  </si>
  <si>
    <t>Punjab Lahore</t>
  </si>
  <si>
    <t>EMPLOYER/GOVT</t>
  </si>
  <si>
    <t>SELF/ FAMILY OWNED</t>
  </si>
  <si>
    <t>RENTED</t>
  </si>
  <si>
    <r>
      <t xml:space="preserve">TALHA ISRAR
</t>
    </r>
    <r>
      <rPr>
        <b/>
        <u/>
        <sz val="10"/>
        <color indexed="10"/>
        <rFont val="Arial"/>
        <family val="2"/>
      </rPr>
      <t xml:space="preserve">OLD ENTRY </t>
    </r>
  </si>
  <si>
    <r>
      <t xml:space="preserve">SIKANDAR AFZAL
</t>
    </r>
    <r>
      <rPr>
        <b/>
        <u/>
        <sz val="10"/>
        <color indexed="10"/>
        <rFont val="Arial"/>
        <family val="2"/>
      </rPr>
      <t xml:space="preserve">OLD ENTRY </t>
    </r>
  </si>
  <si>
    <r>
      <t xml:space="preserve">MUHAMMAD MUBASHAR ASHRAF
</t>
    </r>
    <r>
      <rPr>
        <b/>
        <u/>
        <sz val="10"/>
        <color indexed="10"/>
        <rFont val="Arial"/>
        <family val="2"/>
      </rPr>
      <t xml:space="preserve">OLD ENTRY </t>
    </r>
  </si>
  <si>
    <r>
      <t xml:space="preserve">MUHAMMAD SHAHERYAR KHAN
</t>
    </r>
    <r>
      <rPr>
        <b/>
        <u/>
        <sz val="10"/>
        <color indexed="10"/>
        <rFont val="Arial"/>
        <family val="2"/>
      </rPr>
      <t>OLD ENTRY</t>
    </r>
    <r>
      <rPr>
        <sz val="10"/>
        <rFont val="Arial"/>
        <family val="2"/>
      </rPr>
      <t xml:space="preserve"> </t>
    </r>
  </si>
  <si>
    <r>
      <t xml:space="preserve">MUHAMMAD MUZAMMIL ILYAS
</t>
    </r>
    <r>
      <rPr>
        <b/>
        <u/>
        <sz val="10"/>
        <color indexed="10"/>
        <rFont val="Arial"/>
        <family val="2"/>
      </rPr>
      <t>OLD ENTRY</t>
    </r>
    <r>
      <rPr>
        <sz val="10"/>
        <rFont val="Arial"/>
        <family val="2"/>
      </rPr>
      <t xml:space="preserve"> </t>
    </r>
  </si>
  <si>
    <r>
      <t xml:space="preserve">MUHAMMAD MAAZ NOOR
</t>
    </r>
    <r>
      <rPr>
        <b/>
        <u/>
        <sz val="10"/>
        <color indexed="10"/>
        <rFont val="Arial"/>
        <family val="2"/>
      </rPr>
      <t>OLD ENTRY</t>
    </r>
  </si>
  <si>
    <r>
      <t xml:space="preserve">SEHAR GUL
</t>
    </r>
    <r>
      <rPr>
        <b/>
        <u/>
        <sz val="10"/>
        <color indexed="10"/>
        <rFont val="Arial"/>
        <family val="2"/>
      </rPr>
      <t>OLD ENTRY</t>
    </r>
  </si>
  <si>
    <t>FAHAD MAQSOOD</t>
  </si>
  <si>
    <t>MUHAMMAD TAHA</t>
  </si>
  <si>
    <t>Unaizah Intermational School
4A*,1A &amp;3B</t>
  </si>
  <si>
    <t>-The Lyceum Karachi
3A* &amp; 1A</t>
  </si>
  <si>
    <t>Deceased
18-10-2016</t>
  </si>
  <si>
    <t>-Father Late Doctor
Mother (MSc Math)
Income from Rent</t>
  </si>
  <si>
    <t>Sindh Karachi</t>
  </si>
  <si>
    <t>-Bank Balance of Rs.600,000/-
-1 x car mehran</t>
  </si>
  <si>
    <t>Govt HSS SULTANPUR
73 %</t>
  </si>
  <si>
    <t>ESC PANO AQIL
74 %</t>
  </si>
  <si>
    <t>ESC need based scholarship</t>
  </si>
  <si>
    <t xml:space="preserve">Father : Farmer in Pannoakil. Does not own land
Brother: Farmer </t>
  </si>
  <si>
    <t>-members of family living separately needs clarification
-2 x cows &amp; 2 x goats
-living in paernal uncles house 
-took admission by taking loan and selling jewellery</t>
  </si>
  <si>
    <t>Punjab SUKKUR</t>
  </si>
  <si>
    <t>Crescent Model School
93 %</t>
  </si>
  <si>
    <t>GCU Lahore
88 %</t>
  </si>
  <si>
    <t>Father: unemployed
Mother: Librarian in a Pvt School</t>
  </si>
  <si>
    <t>Qazi Academy Jalla pur Bhattian
93.72</t>
  </si>
  <si>
    <t>Govt College Hafiz Abad 
91.9%</t>
  </si>
  <si>
    <t>Father: Daily Wagor. Cuts Wood on daily wages</t>
  </si>
  <si>
    <t>PUNJAB Hafizabad</t>
  </si>
  <si>
    <t>Father was in Merchant Navy &amp; became a gambling addict &amp; lost everything. Now facing  litigations &amp; does not support family. Maternal Uncles are now supporting</t>
  </si>
  <si>
    <t>KPK Buner</t>
  </si>
  <si>
    <t>QPS &amp;C Swabi
79 %</t>
  </si>
  <si>
    <t>IMHS &amp;C
86 %</t>
  </si>
  <si>
    <t>Father: Police Constable ®
Brother: Contribution</t>
  </si>
  <si>
    <t xml:space="preserve">Father: previous occupation?
</t>
  </si>
  <si>
    <t>-Sibblings studying in expensive institutions</t>
  </si>
  <si>
    <t>Misaliravian School
89%</t>
  </si>
  <si>
    <t>Superrior College
86%</t>
  </si>
  <si>
    <t>Deceased
2-08-2009</t>
  </si>
  <si>
    <t>Late Father was LDC XEN in FESCO</t>
  </si>
  <si>
    <t xml:space="preserve">Punjab Sargodha
</t>
  </si>
  <si>
    <t>USWA Public School
81.8 %</t>
  </si>
  <si>
    <t>F.G College Karachi Cantt
76.2% in 2016</t>
  </si>
  <si>
    <t xml:space="preserve">Father BPS 04 Driver </t>
  </si>
  <si>
    <t>Gilgit Shigar</t>
  </si>
  <si>
    <t>F.D.C MRF Kamra
81 %</t>
  </si>
  <si>
    <t>F.G Public School
89%</t>
  </si>
  <si>
    <t>KPK swabi</t>
  </si>
  <si>
    <t>Father Chief Tech ® PAF. Income from asset
Brother: J/T PAF Contribution
One x brother is unwmployed</t>
  </si>
  <si>
    <t>Society Public School
88%</t>
  </si>
  <si>
    <t>Punjab College 
89%</t>
  </si>
  <si>
    <t>Father: BPS 05, Constable, Governor House Lhr</t>
  </si>
  <si>
    <t>Army scholarship</t>
  </si>
  <si>
    <t>Garrison Academy GWA Cntt
91%</t>
  </si>
  <si>
    <t>Garrison Academy GWA Cntt
77% in 2016</t>
  </si>
  <si>
    <t xml:space="preserve">Father Driver </t>
  </si>
  <si>
    <t>Swabi</t>
  </si>
  <si>
    <t>-Took loan from brother in law to secure admission in NUST</t>
  </si>
  <si>
    <r>
      <t xml:space="preserve">SALMAN SALEEM
</t>
    </r>
    <r>
      <rPr>
        <b/>
        <u/>
        <sz val="10"/>
        <color indexed="10"/>
        <rFont val="Arial"/>
        <family val="2"/>
      </rPr>
      <t>OVER LIMIT</t>
    </r>
  </si>
  <si>
    <t>Electrical Engg</t>
  </si>
  <si>
    <t>Govt High School, Usman Wala, Kasur
93 %</t>
  </si>
  <si>
    <t>Father: Imam Maasjid Kasur</t>
  </si>
  <si>
    <t>Sindh Larkana</t>
  </si>
  <si>
    <t>Punjab Kasur</t>
  </si>
  <si>
    <t>13. Zubaida Decent High School, Larkana
74.82%</t>
  </si>
  <si>
    <t>8. Govt Degree College Larkana
82.36 %</t>
  </si>
  <si>
    <t>Father divorced 2007
Living with maternal grandfather (Guardian)</t>
  </si>
  <si>
    <t>Al- Amin Higher Secondary School for Boys, Fazal Town, Airport Link Raod, Rawalpindi
83.81</t>
  </si>
  <si>
    <t>Merit/Need based Scholarship</t>
  </si>
  <si>
    <t>Deceased
8-5-2013</t>
  </si>
  <si>
    <t xml:space="preserve">Maternal uncles are providing Rs.30,000/- per month </t>
  </si>
  <si>
    <t>Punjab Rawalpindi</t>
  </si>
  <si>
    <t>-Rented</t>
  </si>
  <si>
    <t>Punjab Faisalabad</t>
  </si>
  <si>
    <t>Govt Technical High School, Peoples Colony # 1, Faisalabad
88.27</t>
  </si>
  <si>
    <t>Students' Inn College of Science for Boys, 66-A, Peoples Colony, Faisalabad
75.09</t>
  </si>
  <si>
    <t>Deceased
4-4-2011</t>
  </si>
  <si>
    <t>Mother
Seamstress</t>
  </si>
  <si>
    <t>-Electricity bills are high</t>
  </si>
  <si>
    <t>Islamabd Model College for Boys, F-7/3, Islamabad
90%</t>
  </si>
  <si>
    <t>Punjab College of Science. Fazal-e-Haq Road, Blue Area, Islamabad
87.6%</t>
  </si>
  <si>
    <t>Sem Govt
PTCL (BPS 09)
Admin Co -ordinator</t>
  </si>
  <si>
    <t>House is employer/govt given</t>
  </si>
  <si>
    <t xml:space="preserve">-Sold bike and took loans to secure admission </t>
  </si>
  <si>
    <t>Abbottabad Public School, Abbottabad
83%</t>
  </si>
  <si>
    <t>Abbottabad Public School &amp; College, Abbottabad
85.8%</t>
  </si>
  <si>
    <t>South Waziristan Agency- Ladha</t>
  </si>
  <si>
    <t>Deceased
4-12-2016</t>
  </si>
  <si>
    <t>-Family expenditure on education is very high with zero income</t>
  </si>
  <si>
    <t>5. Govt ST Joseph High School, Larkana
70.7%</t>
  </si>
  <si>
    <t>8. Govt Degree College Larkana
87.18%</t>
  </si>
  <si>
    <t>Father Shopkeeper</t>
  </si>
  <si>
    <t>-Family expenditure on education is very high as compared to income
-Electricit bill is also high
-Partial support from uncle</t>
  </si>
  <si>
    <t>Fauji Foundation Mode High School, Bahwalpur
91.18%</t>
  </si>
  <si>
    <t>Punjab College for Boys, Bahawalpur
92.27%</t>
  </si>
  <si>
    <t>Father Karyana Store in Bahawalpur</t>
  </si>
  <si>
    <t>Punjab Bahawalpur</t>
  </si>
  <si>
    <t>Islamabad Model College for Boys, F-8/4, Islamabad
86.38%</t>
  </si>
  <si>
    <t>Islamabad Model College for Boys, F-8/4, Islamabad
85% in 2016</t>
  </si>
  <si>
    <t xml:space="preserve">Father Cloth merchant 
Rental income from Upper portion of house </t>
  </si>
  <si>
    <t>Zamir Public School For Boys, Multan
91 %</t>
  </si>
  <si>
    <t>KIPS College, Bosan Raod, Multan 90 %</t>
  </si>
  <si>
    <t>Father is cancer patient 
Mother: Pvt School Teacher &amp; income from assets 
Maternal Grandmother is supporitng students academic exp</t>
  </si>
  <si>
    <t>Punjab Multan</t>
  </si>
  <si>
    <t>The Horizon School, C-6, Block-4, Gulsha-e-Iqbal, Karachi
83.76%</t>
  </si>
  <si>
    <t>Islambad Model College for Boys, G-10/4, Islambad
90.5%</t>
  </si>
  <si>
    <t>Father is now Jobless. Formerly taxi driver turned businessman. Business has incurred huge losses and shut down
Brother Pvt Job Water Supplier
(Guardian)</t>
  </si>
  <si>
    <t>-Brother has also secured admission in NUST in 2017. He is also scholarship applicant
-Student has changed discipline</t>
  </si>
  <si>
    <t>Punjab Sargodha</t>
  </si>
  <si>
    <t xml:space="preserve">Private81.8%
</t>
  </si>
  <si>
    <t>Superior College, Pattoki
81.66%</t>
  </si>
  <si>
    <t>Father Farmer 7 acres in Kasur</t>
  </si>
  <si>
    <t xml:space="preserve">Father Garment Shop
2x brother &amp; 1 x sister are contributing </t>
  </si>
  <si>
    <t>Govt Islamia Shakarganj High School, Arifwala
81%</t>
  </si>
  <si>
    <t>Abaid Ullah Educational Complex Higher Secondary School, Pakpattan 88%</t>
  </si>
  <si>
    <t>Punjab Pakpattan</t>
  </si>
  <si>
    <t xml:space="preserve">Father:Govt Svc
Retd ~ PTC
BPS-12
&amp; Farmer 1 acre
1x brother &amp; 2 x sisters contribution </t>
  </si>
  <si>
    <t>The Spirit School, Burewala
90.6%</t>
  </si>
  <si>
    <t>Punjab Group of Colleges, Burewala
89.63%</t>
  </si>
  <si>
    <t>Merit Based Scholarship</t>
  </si>
  <si>
    <t xml:space="preserve">-very high expenses on education </t>
  </si>
  <si>
    <t xml:space="preserve">Father: Surveyor in Pvt Construction Co. </t>
  </si>
  <si>
    <t>Punjab Vehari</t>
  </si>
  <si>
    <t>Punjab Jhelum</t>
  </si>
  <si>
    <t>Deceased
10-3-2013</t>
  </si>
  <si>
    <t>Late Father was in Education Dept. Pensioner
Maternal Grandfather is pensioner and contributing Rs27205</t>
  </si>
  <si>
    <t xml:space="preserve">-Father was medically boarded out of service. He died of cancer
-Commutation/ Provident fund of Rs.1200000/- have been exhausted
</t>
  </si>
  <si>
    <t>F G Boys Public School, Jhelum Cantt 85.42%</t>
  </si>
  <si>
    <t xml:space="preserve">Army Public School &amp; College, Jhelum Cantt
83.45 % </t>
  </si>
  <si>
    <t>Laboratory Higher Secondary School, University of Agriculture, Faisalabad 94.8%</t>
  </si>
  <si>
    <t>Punjab College of Science, Jaranwala Road, Faisalabad 93.8 %</t>
  </si>
  <si>
    <t xml:space="preserve">Fahter: Retd 
Engg Supvr
PTCL- BPS-17
Sister: home tuition </t>
  </si>
  <si>
    <t>Sindh Kashmore</t>
  </si>
  <si>
    <t>Father: Govt Svc
Junior Clerk, Edu Dept, Sindh
BPS-11
Income from assets (3 Acre land in Village Shahbaz Kandhkot</t>
  </si>
  <si>
    <t>Al-Faisal Grammar High School, Ahmadabad (Gulistan Colony), Faisalabad 94.6%</t>
  </si>
  <si>
    <t>Punjab College of Science Jaranwala Road, Faisalabad86.9%</t>
  </si>
  <si>
    <t>Father: Small Scale worker in spare parts shop, Formerly he was machine operator of Lathe Machine</t>
  </si>
  <si>
    <t>Farabi Foundation High School for Boys, Dina, Jhelum 85%</t>
  </si>
  <si>
    <t>Army Public School &amp; College, Jhelum Cantt 85%</t>
  </si>
  <si>
    <t>Deceased
26-1-2011</t>
  </si>
  <si>
    <t>Father is deceased
Brother (Guardian) CSO in ABL in AJK Dadial 
Partial Financial Support from maternal uncle</t>
  </si>
  <si>
    <t>Ozone Secondary School System for Boys, P-1534, Asghar Mall Raod, Rawalpindi 87%</t>
  </si>
  <si>
    <t>Punjab College of Information Technology, B-1372, Satellite Town, Rawalpindi 82%</t>
  </si>
  <si>
    <t>Punjab Gujarkhan</t>
  </si>
  <si>
    <t>Father:Small Scale  General Store</t>
  </si>
  <si>
    <t>Army Public School, Sarai Alamgair, Jhelum 94.09%</t>
  </si>
  <si>
    <t>Army Public College, Sarai Alamgir, Jhelum 91%</t>
  </si>
  <si>
    <t>Punjab Saraialamgir</t>
  </si>
  <si>
    <t xml:space="preserve">Father: Driver Pvt </t>
  </si>
  <si>
    <t>Divisional Public School, (For Boys), Burewala 94%</t>
  </si>
  <si>
    <t xml:space="preserve">Govt College University, Lahore
88% in 2015 </t>
  </si>
  <si>
    <t xml:space="preserve">Father: Small Scale farmer who takes land on lease
2 x brothers (Contributing 16000/- each) run a photocopy shop in LEADS Uni, </t>
  </si>
  <si>
    <t>Punjab Bahawalnagar</t>
  </si>
  <si>
    <t>Software Engg</t>
  </si>
  <si>
    <t>Electrical Engg Shifted to Software Engg</t>
  </si>
  <si>
    <t>Father: Retd Govt Employee (Pension= Rs 15000/-, Savings Rs.2000/-) 
Now Accountant in School Rs 13000/-</t>
  </si>
  <si>
    <t>Deceased
11-03-2001</t>
  </si>
  <si>
    <t>Rented
Rs 26500</t>
  </si>
  <si>
    <t>- Expenses are very high as compared to income</t>
  </si>
  <si>
    <t>Mother: Pvt Job
Teacher in Imperial School Rwp 
Regular Financial Support from Maternal Uncle &amp; Family friends</t>
  </si>
  <si>
    <t>Father is Jobless
(Pension from Maternal Grand Father)</t>
  </si>
  <si>
    <t>Deceased
24-4-2004</t>
  </si>
  <si>
    <t>Labour on a welding shop</t>
  </si>
  <si>
    <t>Formerly Cashier in WAPDA took Golden Shake hand. 
Now Pvt Job
Whole Sale</t>
  </si>
  <si>
    <t>Computer Sciences</t>
  </si>
  <si>
    <t xml:space="preserve">Govt Officer
Bank Of Punjab
AVP-1 </t>
  </si>
  <si>
    <t>Hasnat Amir
OVER LIMIT</t>
  </si>
  <si>
    <t>-Are they living in a rented house?</t>
  </si>
  <si>
    <t>Deceased
18-09-2007</t>
  </si>
  <si>
    <t>Paternal Uncle &amp; Aunt are supporting family</t>
  </si>
  <si>
    <t>Account officer in a Pvt Knitting Firm</t>
  </si>
  <si>
    <t>Father &amp; mother are Running Pvt College. Income Certificate not given. Physical Verification May be carried out</t>
  </si>
  <si>
    <t>Father is Jobless
Income from Rent
Income &amp; Expenditures do not match. May carry out physical verification</t>
  </si>
  <si>
    <t xml:space="preserve">Farmer 2.5 Acre </t>
  </si>
  <si>
    <t>Punjab T.T Singh</t>
  </si>
  <si>
    <t>Punjab Mandhi Bahuddin Din</t>
  </si>
  <si>
    <t>Rehman Afzal
OVER LIMIT</t>
  </si>
  <si>
    <t>AJK Muzzafarabad</t>
  </si>
  <si>
    <r>
      <t xml:space="preserve">
</t>
    </r>
    <r>
      <rPr>
        <b/>
        <sz val="18"/>
        <rFont val="Arial"/>
        <family val="2"/>
      </rPr>
      <t xml:space="preserve">National University of Sciences &amp; Technology      </t>
    </r>
    <r>
      <rPr>
        <b/>
        <sz val="14"/>
        <rFont val="Arial"/>
        <family val="2"/>
      </rPr>
      <t xml:space="preserve">
NUST NEED  Based Scholaship Scheme -2017      
Undergraduate students (SEECS &amp; SMME)   </t>
    </r>
  </si>
  <si>
    <t>05 Dec 2017 (1000 hrs to 1630 hrs)</t>
  </si>
  <si>
    <t>04 Dec 2017 (1000 hrs to 1300 hrs)</t>
  </si>
  <si>
    <t>0323-7268760</t>
  </si>
  <si>
    <t>u.ashraf555@gmail.com</t>
  </si>
  <si>
    <t>0320-6064292</t>
  </si>
  <si>
    <t>tayyabhitec@gmail.com</t>
  </si>
  <si>
    <t>0322-7400817</t>
  </si>
  <si>
    <t>sohbansair@gmail.com</t>
  </si>
  <si>
    <t>0337-0409203</t>
  </si>
  <si>
    <t>uetian163@gmail.com</t>
  </si>
  <si>
    <t>0333-4952225</t>
  </si>
  <si>
    <t>zarqashahmed@yahoo.com</t>
  </si>
  <si>
    <t>0334-7962390</t>
  </si>
  <si>
    <t>zainabriaz52@gmail.com</t>
  </si>
  <si>
    <t>0324-5243889</t>
  </si>
  <si>
    <t>bakhtawar_sahar@yahoo.com</t>
  </si>
  <si>
    <t>0334-5926231</t>
  </si>
  <si>
    <t>junaidbaber1@gmail.com</t>
  </si>
  <si>
    <t>0333- 
5990896</t>
  </si>
  <si>
    <t>umairmalik340@gmail.com</t>
  </si>
  <si>
    <t>0345-5237567</t>
  </si>
  <si>
    <t>engr.fahad.zeb@gmail.com</t>
  </si>
  <si>
    <t>0305-6919081</t>
  </si>
  <si>
    <t>farwach43@gmail.com</t>
  </si>
  <si>
    <t>0314-5354077</t>
  </si>
  <si>
    <t>haqnawaz5453@gmail.com</t>
  </si>
  <si>
    <t>0321-5853587</t>
  </si>
  <si>
    <t>umarhaneef95@yahooo.com</t>
  </si>
  <si>
    <t>0335-4226081</t>
  </si>
  <si>
    <t>ayeshamatahira786@gmail.com</t>
  </si>
  <si>
    <t>0316-0790235</t>
  </si>
  <si>
    <t>iqrashehzad348@gmail.com</t>
  </si>
  <si>
    <t>0324-4407955</t>
  </si>
  <si>
    <t>amna_ashiq@hotmail.com</t>
  </si>
  <si>
    <t>0312-5576147</t>
  </si>
  <si>
    <t>luqman2k12me05@gmail.com</t>
  </si>
  <si>
    <t>0312-9815246</t>
  </si>
  <si>
    <t>adilfarooq844@gmail.com</t>
  </si>
  <si>
    <t>0312-5419543</t>
  </si>
  <si>
    <t>mubeenaziz@yahoo.com</t>
  </si>
  <si>
    <t>0322-4644584</t>
  </si>
  <si>
    <t>humanyojk@gmail.com</t>
  </si>
  <si>
    <t>0345-1138528</t>
  </si>
  <si>
    <t>jzi12@yahoo.com</t>
  </si>
  <si>
    <t>0300-7730224</t>
  </si>
  <si>
    <t>aishi-ciit@hotmail.com</t>
  </si>
  <si>
    <t>0308-6868439</t>
  </si>
  <si>
    <t>sidranaseem30@gmail.jcom</t>
  </si>
  <si>
    <t>0304-9821142</t>
  </si>
  <si>
    <t>muhammadsafdar5747@gmail.com</t>
  </si>
  <si>
    <t>04 Dec 2017 (1300 hrs to 1630 hrs)</t>
  </si>
  <si>
    <t>S. No</t>
  </si>
  <si>
    <t>06 Dec 2017 (1000 hrs to 1630 hrs)</t>
  </si>
  <si>
    <t xml:space="preserve">
National University of Sciences &amp; Technology      
NUST NEED  Based Scholaship Scheme -2017      
Master students (SEECS &amp; SMME)  </t>
  </si>
  <si>
    <t>Punjab - Sahiwal</t>
  </si>
  <si>
    <t>GHS 159/9-L
(Matric in 2015 with 
92.5% marks)</t>
  </si>
  <si>
    <t>Divisioanl Public School &amp; College Sahiwal
(FSc in 2017 with 86% marks)</t>
  </si>
  <si>
    <t>3360
PEEF Sch</t>
  </si>
  <si>
    <t>Ch. Rehmat Ali Memorial Trust Hisght School, Lahore
(Matric with 89.8 % marks)</t>
  </si>
  <si>
    <t>Punjab College Township Lahore
(Fsc in 2017 with 84 % marks)</t>
  </si>
  <si>
    <t>1666
(Merit Based Scholarship)</t>
  </si>
  <si>
    <t>Kia classic</t>
  </si>
  <si>
    <t>Unique School System
(Matric with 96.3 % marks)</t>
  </si>
  <si>
    <t>GCU, Lahore
(Fsc in 2017 with 85 % marks)</t>
  </si>
  <si>
    <t>Quaid E Millat Public High School
(Matric with 91.6 % marks)</t>
  </si>
  <si>
    <t>KIPS Academy of Multan
(Fsc in 2017 with 93.6 % marks)</t>
  </si>
  <si>
    <t>Punjab Sahiwal</t>
  </si>
  <si>
    <t>Punjab College
(Secured 3rd position in Sahiwal board)</t>
  </si>
  <si>
    <t>Punjab Gujrat</t>
  </si>
  <si>
    <t>GIHS Jalal pur Gujrat
(Matric with 94.27 % marks)</t>
  </si>
  <si>
    <t>Govt Zamindar Postgraduate College
(Fsc in 2017 with 86.73 % marks)</t>
  </si>
  <si>
    <t>300
PEEF Sch</t>
  </si>
  <si>
    <t>Punjab Rahimyarkhan</t>
  </si>
  <si>
    <t>Gove Model High Scholl Sadiqabad
(Matric with 94% marks)</t>
  </si>
  <si>
    <t>MTB college Sadiqabad
(Fsc in 2017 with 84 % marks)</t>
  </si>
  <si>
    <t>Punjab Nankanasahib</t>
  </si>
  <si>
    <t>Gove Higth School Sangla Hill
(Matric with 93.8% marks)</t>
  </si>
  <si>
    <t>Punjab College of Science Faisalabad
(Fsc in 2017 with 87.7 % marks)</t>
  </si>
  <si>
    <t>7500
PEEF Sch</t>
  </si>
  <si>
    <t>Punjab
Faisalabad</t>
  </si>
  <si>
    <t>Chiniot Islamia School, Faisalabad
(Matric with 95.2% marks)</t>
  </si>
  <si>
    <t>Punjab College Faisalabad
(Fsc in 2017 with 93.3 % marks)</t>
  </si>
  <si>
    <t>Deceased
13-09-2012</t>
  </si>
  <si>
    <t>Punjab
Sialkot</t>
  </si>
  <si>
    <t>Angels School System
(Matric with 96% marks)</t>
  </si>
  <si>
    <t>Punjab College for women
(Fsc in 2017 with 94 % marks)</t>
  </si>
  <si>
    <t>Punjab
gujranwala</t>
  </si>
  <si>
    <t>I.M.C.B, G-10 Islamabad
(Matric with 94.1% marks)</t>
  </si>
  <si>
    <t>PCS Blue Area Islmabad
(Fsc in 2017 with 89.5 % marks)</t>
  </si>
  <si>
    <t>The Educator
Sargodha
(Matric with 94.81% marks)</t>
  </si>
  <si>
    <t>Punjab Colleges Sargodha
(Fsc in 2017 with 94.36 % marks)</t>
  </si>
  <si>
    <t>10
Merit Based Scholarship</t>
  </si>
  <si>
    <t>I.M.C.B,F-8/4 Islamabad
(Matric with 83.5% marks)</t>
  </si>
  <si>
    <t>I.M.C.B,F-8/4 Islamabad
(Fsc in 2017 with 87.35 % marks)</t>
  </si>
  <si>
    <t>Punjab
Rawalpindi</t>
  </si>
  <si>
    <t>Fauji faoundation College For Boys
(Matric with 90.19 marks)</t>
  </si>
  <si>
    <t>Fauji faoundation College For Boys
(Fsc in 2017 with 89.45 % marks)</t>
  </si>
  <si>
    <t xml:space="preserve">Punjab
narowal </t>
  </si>
  <si>
    <t>Al Rehman Ideal High School
(Matric with 93.8 marks)</t>
  </si>
  <si>
    <t>Punjab College GRW
(Fsc in 2017 with 90.6 % marks)</t>
  </si>
  <si>
    <t>KPK
Abbotabad</t>
  </si>
  <si>
    <t>APS Jhelum Cantt
(Matric with 95.6 marks)</t>
  </si>
  <si>
    <t>APS Jhelum Cantt
(Fsc in 2017 with 93.2 % marks)</t>
  </si>
  <si>
    <t>Punjab
Gujrat</t>
  </si>
  <si>
    <t>The Cathedral School J.PJ
(Matric with 93.5 marks)</t>
  </si>
  <si>
    <t>Punjab College Gujrat
(Fsc in 2017 with 94.1 % marks)</t>
  </si>
  <si>
    <t>Punjab Wah Cantt</t>
  </si>
  <si>
    <t>1000
Federal Benevolent Fund Sch</t>
  </si>
  <si>
    <t>Deceased
9-11-2014</t>
  </si>
  <si>
    <t>Sialkot Grammar School Daska
(Matric with 93.36 marks)</t>
  </si>
  <si>
    <t>Punjab College of Sciences Gujranwala
(Fsc in 2017 with 93.45% marks)</t>
  </si>
  <si>
    <t xml:space="preserve">9000
PEEF/Merit based scholarship </t>
  </si>
  <si>
    <t>Punjab
Muzzafargarh</t>
  </si>
  <si>
    <t>Prime Science High School
(Matric with 87.27 marks)</t>
  </si>
  <si>
    <t>Rise Boy Higher secondry school
(Fsc in 2017 with 93.1% marks)</t>
  </si>
  <si>
    <t>Punjab
Okara</t>
  </si>
  <si>
    <t>The knowledge boy High School
(Matric with 90 % marks)</t>
  </si>
  <si>
    <t>G.C.U Lahore
(Fsc in 2017 with 83.1% marks)</t>
  </si>
  <si>
    <t>Punjab
Jhang</t>
  </si>
  <si>
    <t>Fort Grammer College Shorkot
(Matric with 92 % marks)</t>
  </si>
  <si>
    <t>Chenab College Shorkoit
(Fsc in 2017 with 89.09 % marks)</t>
  </si>
  <si>
    <t>Faiza inter college Lhr
(Matric with 93 % marks)</t>
  </si>
  <si>
    <t>GCU, Lahore
(Fsc in 2017 with 91.1 % marks)</t>
  </si>
  <si>
    <t>5000
Sch 2nd Year only</t>
  </si>
  <si>
    <t>Punjab
Nankanasahib</t>
  </si>
  <si>
    <t>Pak Garrison NNS
(Matric with 97 % marks)</t>
  </si>
  <si>
    <t>GCU, Lahore
(Fsc in 2017 with 90 % marks)</t>
  </si>
  <si>
    <t>3750
Scholarship?</t>
  </si>
  <si>
    <r>
      <rPr>
        <b/>
        <sz val="14"/>
        <rFont val="Arial"/>
        <family val="2"/>
      </rPr>
      <t xml:space="preserve">Father: 
</t>
    </r>
    <r>
      <rPr>
        <sz val="14"/>
        <rFont val="Arial"/>
        <family val="2"/>
      </rPr>
      <t xml:space="preserve">-Owner of small scale electronic shop "Hi- POWER Electronics" in Sadar Bazaar Kamir 120/9-l
-Rent from shops </t>
    </r>
  </si>
  <si>
    <r>
      <rPr>
        <b/>
        <sz val="14"/>
        <rFont val="Arial"/>
        <family val="2"/>
      </rPr>
      <t xml:space="preserve">Father: </t>
    </r>
    <r>
      <rPr>
        <sz val="14"/>
        <rFont val="Arial"/>
        <family val="2"/>
      </rPr>
      <t xml:space="preserve">Labor in Sain
Has undergone Liver transplant in Shifa Hosp Isb in 2013. Now in Spain for medical treatment
</t>
    </r>
    <r>
      <rPr>
        <b/>
        <sz val="14"/>
        <rFont val="Arial"/>
        <family val="2"/>
      </rPr>
      <t xml:space="preserve">Mother: </t>
    </r>
    <r>
      <rPr>
        <sz val="14"/>
        <rFont val="Arial"/>
        <family val="2"/>
      </rPr>
      <t xml:space="preserve">Home Tuitions
</t>
    </r>
  </si>
  <si>
    <r>
      <rPr>
        <b/>
        <sz val="14"/>
        <rFont val="Arial"/>
        <family val="2"/>
      </rPr>
      <t xml:space="preserve">Father:
</t>
    </r>
    <r>
      <rPr>
        <sz val="14"/>
        <rFont val="Arial"/>
        <family val="2"/>
      </rPr>
      <t xml:space="preserve">Age 54. Previously Shopkeeper in Gujrat Now Unemployed.
</t>
    </r>
    <r>
      <rPr>
        <b/>
        <sz val="14"/>
        <rFont val="Arial"/>
        <family val="2"/>
      </rPr>
      <t>Brother:</t>
    </r>
    <r>
      <rPr>
        <sz val="14"/>
        <rFont val="Arial"/>
        <family val="2"/>
      </rPr>
      <t xml:space="preserve">
BPS 16 School Physics Teacher in Gujrat Empl in 2016</t>
    </r>
  </si>
  <si>
    <r>
      <rPr>
        <b/>
        <sz val="14"/>
        <rFont val="Arial"/>
        <family val="2"/>
      </rPr>
      <t>Father:</t>
    </r>
    <r>
      <rPr>
        <sz val="14"/>
        <rFont val="Arial"/>
        <family val="2"/>
      </rPr>
      <t xml:space="preserve">
Previously Business in own shop. Nature of business unknown. Business shut down after father suffered Heart attack. Now shop on rent. Income is only rental income</t>
    </r>
  </si>
  <si>
    <r>
      <rPr>
        <b/>
        <sz val="14"/>
        <rFont val="Arial"/>
        <family val="2"/>
      </rPr>
      <t>Father:</t>
    </r>
    <r>
      <rPr>
        <sz val="14"/>
        <rFont val="Arial"/>
        <family val="2"/>
      </rPr>
      <t xml:space="preserve">
Separated (5 years ago) &amp; not supporting 
</t>
    </r>
    <r>
      <rPr>
        <b/>
        <sz val="14"/>
        <rFont val="Arial"/>
        <family val="2"/>
      </rPr>
      <t xml:space="preserve">Mother: </t>
    </r>
    <r>
      <rPr>
        <sz val="14"/>
        <rFont val="Arial"/>
        <family val="2"/>
      </rPr>
      <t>Seamstress</t>
    </r>
  </si>
  <si>
    <r>
      <rPr>
        <b/>
        <sz val="14"/>
        <rFont val="Arial"/>
        <family val="2"/>
      </rPr>
      <t>Father:</t>
    </r>
    <r>
      <rPr>
        <sz val="14"/>
        <rFont val="Arial"/>
        <family val="2"/>
      </rPr>
      <t xml:space="preserve">
Taxi Driver
</t>
    </r>
    <r>
      <rPr>
        <b/>
        <sz val="14"/>
        <rFont val="Arial"/>
        <family val="2"/>
      </rPr>
      <t xml:space="preserve">Brother:
</t>
    </r>
    <r>
      <rPr>
        <sz val="14"/>
        <rFont val="Arial"/>
        <family val="2"/>
      </rPr>
      <t>Product Eng @ Makkays</t>
    </r>
  </si>
  <si>
    <r>
      <rPr>
        <b/>
        <sz val="14"/>
        <rFont val="Arial"/>
        <family val="2"/>
      </rPr>
      <t>Father</t>
    </r>
    <r>
      <rPr>
        <sz val="14"/>
        <rFont val="Arial"/>
        <family val="2"/>
      </rPr>
      <t xml:space="preserve"> (58) Naib Qasid Retired (2011) BPS 02
</t>
    </r>
    <r>
      <rPr>
        <b/>
        <sz val="14"/>
        <rFont val="Arial"/>
        <family val="2"/>
      </rPr>
      <t xml:space="preserve">Brother: </t>
    </r>
    <r>
      <rPr>
        <sz val="14"/>
        <rFont val="Arial"/>
        <family val="2"/>
      </rPr>
      <t xml:space="preserve">Internee Engineer </t>
    </r>
  </si>
  <si>
    <r>
      <t xml:space="preserve">-Sold jewellery (3 tola) to secure admission in NUST
-Living in a shared accomodation (1633 sq ft </t>
    </r>
    <r>
      <rPr>
        <u/>
        <sz val="14"/>
        <rFont val="Arial"/>
        <family val="2"/>
      </rPr>
      <t>~</t>
    </r>
    <r>
      <rPr>
        <sz val="14"/>
        <rFont val="Arial"/>
        <family val="2"/>
      </rPr>
      <t>10 marlas) in Lahore. Self/Family owned
-Both sibblings studying
-Father income certificate is missing
-Willing for zakat</t>
    </r>
  </si>
  <si>
    <t>Urban/ Rural</t>
  </si>
  <si>
    <t>Class/ Program</t>
  </si>
  <si>
    <t>Per Month Fee of Last Institution\ college</t>
  </si>
  <si>
    <t>Institute</t>
  </si>
  <si>
    <t>Siraj Munir Qazi</t>
  </si>
  <si>
    <t>Qazi Munir Ahmed</t>
  </si>
  <si>
    <t>BS Electrical Engineering</t>
  </si>
  <si>
    <t>KPK Abbottabad</t>
  </si>
  <si>
    <t>House NO. 471-B, St No. 1 Jinnahabad Abbottabad</t>
  </si>
  <si>
    <t>0344-3710474
0312-9280527</t>
  </si>
  <si>
    <t>Pakistan Grammar School</t>
  </si>
  <si>
    <t>Army Burn Hall College for Boys</t>
  </si>
  <si>
    <t>Army burn Hall College for boys</t>
  </si>
  <si>
    <t>Advocate at District Courts Manshera
Sister Pilot Officer at PAF BPS 17</t>
  </si>
  <si>
    <t>Carona 82</t>
  </si>
  <si>
    <t>1800 cc</t>
  </si>
  <si>
    <t>House No. 471-B St NO. 1 Jinnahabad Abbottabad Rented</t>
  </si>
  <si>
    <t>Town House 2722 sqft</t>
  </si>
  <si>
    <t>Pucca House</t>
  </si>
  <si>
    <t xml:space="preserve">Father is Advocate at District courts mansehra.
Sister is also Pilot officer at PAF but not supporting.
Living in rented accommodation and shared in two portion hosue.
Disposable income is negative due to education, food and rent.
</t>
  </si>
  <si>
    <t>Mohallah Sulmir Darbar St no 2 JpJ Gujrat</t>
  </si>
  <si>
    <t>0340-3404226</t>
  </si>
  <si>
    <t>Leads College</t>
  </si>
  <si>
    <t>PEEF Scholarship</t>
  </si>
  <si>
    <t>Motorcycle Metro</t>
  </si>
  <si>
    <t>70 cc</t>
  </si>
  <si>
    <t>Mohallah Sulmir Darbar Street No 2 Jalalpur Jattan Gujrat Self family owned</t>
  </si>
  <si>
    <t>Town House 1125 sqft</t>
  </si>
  <si>
    <t xml:space="preserve">Father is farmer (cultivate wheat and fodder) on 2.5 acre land situated at village Maroof T.D Gujrat.  Value of land is missing.
Applicant has availed PEEF Scholarship at Intermediate level
1st semester fee paid by taking loan from college teachers.
Have 3 buffalows and 1 cow value of Rs. 400,000/- </t>
  </si>
  <si>
    <t>BS Computer Science</t>
  </si>
  <si>
    <t>Federal Islamabad</t>
  </si>
  <si>
    <t>House No. 06 St No. 2B Mangoo Town Bhara Kahu Islamabad</t>
  </si>
  <si>
    <t>IMSB G-6/4</t>
  </si>
  <si>
    <t>PCS</t>
  </si>
  <si>
    <t>Father Electrician at Saudi Arabia
Brother Private job</t>
  </si>
  <si>
    <t>Motorcycle Honda</t>
  </si>
  <si>
    <t>House NO 06 St 2B Mangoo Town Bhara Kahu Islamabad Self family owned</t>
  </si>
  <si>
    <t>Village House 25x46 sqft</t>
  </si>
  <si>
    <t>Pucca Hosue</t>
  </si>
  <si>
    <t>Father is Electrician in Saudi Arabia but income proof is missing
Brother is doing private job proof is missing</t>
  </si>
  <si>
    <t>House NO 262 Block 4 Sector A-2 Township Lahore</t>
  </si>
  <si>
    <t>ATS Lahore</t>
  </si>
  <si>
    <t>Govt College University Lahore</t>
  </si>
  <si>
    <t>Motorcycle</t>
  </si>
  <si>
    <t>House No. 262 Block 4 Sector A-2 Town ship Lahroe Self family owned</t>
  </si>
  <si>
    <t>pucca House</t>
  </si>
  <si>
    <t xml:space="preserve">Over limit Rs. 56000/- per month
Negetive disposible income due to applicant education expenses
1st semester fee paid by taking loan from cousin
</t>
  </si>
  <si>
    <r>
      <rPr>
        <b/>
        <sz val="14"/>
        <rFont val="Arial"/>
        <family val="2"/>
      </rPr>
      <t xml:space="preserve">Father: </t>
    </r>
    <r>
      <rPr>
        <sz val="14"/>
        <rFont val="Arial"/>
        <family val="2"/>
      </rPr>
      <t xml:space="preserve">Shopkeeper (Rs.10000)
Income from Asset (Rs.17500)
</t>
    </r>
    <r>
      <rPr>
        <b/>
        <sz val="14"/>
        <rFont val="Arial"/>
        <family val="2"/>
      </rPr>
      <t xml:space="preserve">Mother: </t>
    </r>
    <r>
      <rPr>
        <sz val="14"/>
        <rFont val="Arial"/>
        <family val="2"/>
      </rPr>
      <t xml:space="preserve">Seamstress(Rs.10000)
</t>
    </r>
    <r>
      <rPr>
        <b/>
        <sz val="14"/>
        <rFont val="Arial"/>
        <family val="2"/>
      </rPr>
      <t xml:space="preserve">Sister: </t>
    </r>
    <r>
      <rPr>
        <sz val="14"/>
        <rFont val="Arial"/>
        <family val="2"/>
      </rPr>
      <t>Teacher(Rs.4000)</t>
    </r>
  </si>
  <si>
    <r>
      <rPr>
        <b/>
        <sz val="14"/>
        <rFont val="Arial"/>
        <family val="2"/>
      </rPr>
      <t xml:space="preserve">Father: </t>
    </r>
    <r>
      <rPr>
        <sz val="14"/>
        <rFont val="Arial"/>
        <family val="2"/>
      </rPr>
      <t xml:space="preserve">Jobless
Income From asset Rs. 14000 </t>
    </r>
    <r>
      <rPr>
        <b/>
        <sz val="14"/>
        <rFont val="Arial"/>
        <family val="2"/>
      </rPr>
      <t xml:space="preserve">Mother: </t>
    </r>
    <r>
      <rPr>
        <sz val="14"/>
        <rFont val="Arial"/>
        <family val="2"/>
      </rPr>
      <t xml:space="preserve">Home Tuitions </t>
    </r>
  </si>
  <si>
    <r>
      <t xml:space="preserve">Iron Shop
</t>
    </r>
    <r>
      <rPr>
        <b/>
        <sz val="14"/>
        <rFont val="Arial"/>
        <family val="2"/>
      </rPr>
      <t>Support from fixed assets requires clarification</t>
    </r>
  </si>
  <si>
    <t>Punjab College of Science, 151-Ferozpur Road, Lahore
82 % in 2015</t>
  </si>
  <si>
    <r>
      <t xml:space="preserve">Pubnjab College of Science, Fazal-e-Haq Raod, Blue Area, Islamabad
</t>
    </r>
    <r>
      <rPr>
        <b/>
        <sz val="14"/>
        <rFont val="Arial"/>
        <family val="2"/>
      </rPr>
      <t>in 2016</t>
    </r>
  </si>
  <si>
    <r>
      <t xml:space="preserve">Islambad Model College for Boys, G-9/4, Islambad
</t>
    </r>
    <r>
      <rPr>
        <b/>
        <sz val="14"/>
        <rFont val="Arial"/>
        <family val="2"/>
      </rPr>
      <t>in 2016</t>
    </r>
  </si>
  <si>
    <t>Father: Farmer (Agriculture)</t>
  </si>
  <si>
    <t xml:space="preserve">Father: Driver in Abu Dhabi </t>
  </si>
  <si>
    <t>MS Electrical Engineering</t>
  </si>
  <si>
    <t>Punjab Chakwal</t>
  </si>
  <si>
    <t>MCB 5/365, Main Bazar Chakwal</t>
  </si>
  <si>
    <t>Govt High School no 1 Chakwal</t>
  </si>
  <si>
    <t>Govt Degree college Chakwal</t>
  </si>
  <si>
    <t>NUML college Mianwali</t>
  </si>
  <si>
    <t>Deceased 06/05/2012</t>
  </si>
  <si>
    <t xml:space="preserve">Father and mother deceased
Maternal Grandfathr Cobbler </t>
  </si>
  <si>
    <t>Hohallah Ghousia Kallar Kahar Chakwal Self family owned</t>
  </si>
  <si>
    <t>others</t>
  </si>
  <si>
    <t>Father and mother are deceased and currently living 3 x siblings with maternal grandfather and applicant is living in nust hostels.
Maternal grandfather is providing only food and shelter for 3 x siblings.
Applicant bear all expenses thorugh savings.
5 Kanal agriculture land is disputed.
Applicant has availing NEF Need Based scholarship at Bachelor level.</t>
  </si>
  <si>
    <t>MS Information Technology</t>
  </si>
  <si>
    <t>Punjab Gujranwala</t>
  </si>
  <si>
    <t>Faisal Colony Bazar No. 2 Khiali Shahpur Gujranwala</t>
  </si>
  <si>
    <t>Federal Govt Girls High School</t>
  </si>
  <si>
    <t xml:space="preserve">F.G Degree College </t>
  </si>
  <si>
    <t>Govt Post Graduate College for Women</t>
  </si>
  <si>
    <t>Deceased 28-02-2017</t>
  </si>
  <si>
    <t xml:space="preserve">Father died and Retired from Pak Army as Naik
Brother Accountant in A. Rauf Engineering workshop  </t>
  </si>
  <si>
    <t>Faisal Colony Khaili Shahpur Bazar No. 1 Gujranwala Rented</t>
  </si>
  <si>
    <t>Town House 500 Sqft</t>
  </si>
  <si>
    <t>Father has deceased since 28 Feb 2017 and have two wifes.  Retired from pak Army as naik and pension is received 2nd wife.
Applicant mother (2nd wife) is not receiving any income.  Only brother is doing job but not clear whether he support famiy or not.  Need Clarification.
living in rented accommodation with Brother.
Applicant doing job from 2013 to 2015 therefore 1st semester fee paid by her from savings.
Dependent family member also needs justification.</t>
  </si>
  <si>
    <t>MS Computer Science</t>
  </si>
  <si>
    <t>House No. 150 Lane 9 Lalarukh Colony Chakri Road Rawalpindi</t>
  </si>
  <si>
    <t>Shaheen Public School</t>
  </si>
  <si>
    <t>ICMC Dhamyal</t>
  </si>
  <si>
    <t>UET TAxila</t>
  </si>
  <si>
    <t>Deceased (28-11-2004)</t>
  </si>
  <si>
    <t>Retired from Pak Army as sub Major</t>
  </si>
  <si>
    <t>125 cc</t>
  </si>
  <si>
    <t>house No 150 Lane 9 Lalarukh Colony Chakri Road Rawalpindi Self family owned</t>
  </si>
  <si>
    <t xml:space="preserve">Father is died since 28 Nov 2004 and retired from Pak Army as Sub Major
Applicant has availing Need based scholarship at Intermediate and Undergradaute level 
1st semester fee paid by savings and other arranged from Aunt
</t>
  </si>
  <si>
    <t>VPO Sangwala Tehsil Talagang Distt Chakwal</t>
  </si>
  <si>
    <t>Govt M/S Sangwala</t>
  </si>
  <si>
    <t>K.K..S.C</t>
  </si>
  <si>
    <t>UET Taxila</t>
  </si>
  <si>
    <t>Farmer (Agriculture)</t>
  </si>
  <si>
    <t>Metro</t>
  </si>
  <si>
    <t>VPO Sangwala Tehsil Talagang Distt Chakwal Self family owned</t>
  </si>
  <si>
    <t>semi pucca House</t>
  </si>
  <si>
    <t>Father's occupation is farming on 25 Acre agriculture land situated at Sangwala Talagang.
1st semester fee paid by selling of cattles.
Disposible income is negative due to applicant's education expenses.
Value of income includes House, Land and cattles Rs. 12,405,000/-</t>
  </si>
  <si>
    <t>Mian Shahid Perve</t>
  </si>
  <si>
    <t>P-513 St No. 13 Mansoorabad Faisalabad</t>
  </si>
  <si>
    <t>041-2641057
0321-7615192</t>
  </si>
  <si>
    <t>Seerat Public School Faisalabad</t>
  </si>
  <si>
    <t>National Textile University Faisalabad</t>
  </si>
  <si>
    <t>Deceased (08-10-2004)</t>
  </si>
  <si>
    <t>Mother: Govt job BPS 08 at PWD and taking home tuition
Brother: Tuition</t>
  </si>
  <si>
    <t>Town House 1600</t>
  </si>
  <si>
    <t>Father has deceased since 08-10-2004.
Mother is retired from PWD and taking tuition to bear expenses. Brother is also taking home tuitions 
Living in Govt Hired house.</t>
  </si>
  <si>
    <t>26-7-1996</t>
  </si>
  <si>
    <t xml:space="preserve">Punjab 
Multan </t>
  </si>
  <si>
    <t>House No. 3746, Mohallah Hussainabad Near Railway Road, Multan</t>
  </si>
  <si>
    <t>IUB</t>
  </si>
  <si>
    <t xml:space="preserve">Father: Shopkeeper </t>
  </si>
  <si>
    <t>C-2 PWD Staff Colony GTS 
Faisalabad Govt owned</t>
  </si>
  <si>
    <t>SELF/ FAMILY 
OWNED</t>
  </si>
  <si>
    <t>HEC Need Based Scholarship awardee at bachelors levels for 02 x years
German Need Based Scholarship awardee at bachelors levels for 02 x years</t>
  </si>
  <si>
    <t>Semi pucca 
House</t>
  </si>
  <si>
    <t>Village house 
5400 sqft</t>
  </si>
  <si>
    <t>semi pucca 
House</t>
  </si>
  <si>
    <t>Town house 1905
 Sqft</t>
  </si>
  <si>
    <t>Village House 2722 
sqft</t>
  </si>
  <si>
    <r>
      <rPr>
        <b/>
        <sz val="24"/>
        <rFont val="Arial"/>
        <family val="2"/>
      </rPr>
      <t xml:space="preserve">National University of Sciences &amp; Technology      </t>
    </r>
    <r>
      <rPr>
        <sz val="24"/>
        <rFont val="Arial"/>
        <family val="2"/>
      </rPr>
      <t xml:space="preserve">
NUST NEED  Based Scholaship Scheme -2017      
Master students (SEECS - 13 Dec 2017)</t>
    </r>
  </si>
  <si>
    <t>E-mail Address</t>
  </si>
  <si>
    <t>Father's Name</t>
  </si>
  <si>
    <t>CNIC No. of Father</t>
  </si>
  <si>
    <t>Previous Degree Information</t>
  </si>
  <si>
    <t>Name of Institution</t>
  </si>
  <si>
    <t>Year of passing</t>
  </si>
  <si>
    <t>Occupation</t>
  </si>
  <si>
    <t>Current Degree Information</t>
  </si>
  <si>
    <t>Name of Degree Course</t>
  </si>
  <si>
    <t>Department</t>
  </si>
  <si>
    <t>No. of Semesters</t>
  </si>
  <si>
    <t>Start Date</t>
  </si>
  <si>
    <t>Date of Completion</t>
  </si>
  <si>
    <t>*SQ Category (if applicable)</t>
  </si>
  <si>
    <t>Name of Student</t>
  </si>
  <si>
    <t>Family Monthly Income from all sources</t>
  </si>
  <si>
    <t>PUNJAB EDUCATIONAL ENDOWMENT FUND (PEEF)</t>
  </si>
  <si>
    <t xml:space="preserve">Session (morning Afternoon/ Evening) </t>
  </si>
  <si>
    <t>Subject Category (Science/ Arts)</t>
  </si>
  <si>
    <t>Category (Day Scholar/ Boarder)</t>
  </si>
  <si>
    <t>Sr. No.</t>
  </si>
  <si>
    <t>Percentage of marks obtained/ CGPA</t>
  </si>
  <si>
    <t>Scan Picture of Student in blue background
(Maximum size of picture is 20KB)</t>
  </si>
  <si>
    <t>1) Orphan Children</t>
  </si>
  <si>
    <t>2) Children of Govt. Servants of Grade 1-4</t>
  </si>
  <si>
    <t>3) Children from Minorities</t>
  </si>
  <si>
    <t>4) Special Children</t>
  </si>
  <si>
    <t>5) Children of Civilians Martyred in Terrorist Attack</t>
  </si>
  <si>
    <r>
      <rPr>
        <b/>
        <sz val="14"/>
        <color indexed="8"/>
        <rFont val="Calibri"/>
        <family val="2"/>
      </rPr>
      <t>*</t>
    </r>
    <r>
      <rPr>
        <b/>
        <u/>
        <sz val="14"/>
        <color indexed="8"/>
        <rFont val="Calibri"/>
        <family val="2"/>
      </rPr>
      <t>Special Quota Category</t>
    </r>
  </si>
  <si>
    <t>University Roll No.
(Mandatory)</t>
  </si>
  <si>
    <t>Date of Birth
(DD-MM-YYYY)</t>
  </si>
  <si>
    <t>Last Degree attended (BA / BSc etc)</t>
  </si>
  <si>
    <t>Availing any other Scholarships (Yes / No)</t>
  </si>
  <si>
    <t>CNIC No. of Student</t>
  </si>
  <si>
    <t>Students</t>
  </si>
  <si>
    <t>Parents</t>
  </si>
  <si>
    <t xml:space="preserve">Contact No. </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</si>
</sst>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409]d\-mmm\-yy;@"/>
  </numFmts>
  <fonts count="69">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0"/>
      <name val="Arial"/>
      <family val="2"/>
    </font>
    <font>
      <b/>
      <sz val="10"/>
      <name val="Arial"/>
      <family val="2"/>
    </font>
    <font>
      <b/>
      <sz val="12"/>
      <name val="Arial Black"/>
      <family val="2"/>
    </font>
    <font>
      <sz val="10"/>
      <color indexed="8"/>
      <name val="Arial"/>
      <family val="2"/>
    </font>
    <font>
      <sz val="9"/>
      <color indexed="8"/>
      <name val="Arial"/>
      <family val="2"/>
    </font>
    <font>
      <b/>
      <sz val="11"/>
      <name val="Arial"/>
      <family val="2"/>
    </font>
    <font>
      <b/>
      <sz val="11"/>
      <name val="Arial Black"/>
      <family val="2"/>
    </font>
    <font>
      <sz val="11"/>
      <name val="Calibri"/>
      <family val="2"/>
    </font>
    <font>
      <sz val="12"/>
      <name val="Arial"/>
      <family val="2"/>
    </font>
    <font>
      <sz val="8"/>
      <color indexed="8"/>
      <name val="Arial"/>
      <family val="2"/>
    </font>
    <font>
      <sz val="7"/>
      <color indexed="8"/>
      <name val="Arial"/>
      <family val="2"/>
    </font>
    <font>
      <sz val="20"/>
      <name val="Arial"/>
      <family val="2"/>
    </font>
    <font>
      <sz val="12"/>
      <color indexed="8"/>
      <name val="Arial"/>
      <family val="2"/>
    </font>
    <font>
      <u/>
      <sz val="10"/>
      <name val="Arial"/>
      <family val="2"/>
    </font>
    <font>
      <b/>
      <u/>
      <sz val="10"/>
      <color indexed="10"/>
      <name val="Arial"/>
      <family val="2"/>
    </font>
    <font>
      <b/>
      <sz val="14"/>
      <name val="Arial"/>
      <family val="2"/>
    </font>
    <font>
      <b/>
      <sz val="18"/>
      <name val="Arial"/>
      <family val="2"/>
    </font>
    <font>
      <b/>
      <sz val="12"/>
      <name val="Arial"/>
      <family val="2"/>
    </font>
    <font>
      <u/>
      <sz val="12"/>
      <name val="Arial"/>
      <family val="2"/>
    </font>
    <font>
      <b/>
      <sz val="14"/>
      <name val="Arial Black"/>
      <family val="2"/>
    </font>
    <font>
      <sz val="14"/>
      <name val="Arial"/>
      <family val="2"/>
    </font>
    <font>
      <u/>
      <sz val="14"/>
      <name val="Arial"/>
      <family val="2"/>
    </font>
    <font>
      <b/>
      <sz val="24"/>
      <name val="Arial"/>
      <family val="2"/>
    </font>
    <font>
      <b/>
      <sz val="13"/>
      <name val="Arial Black"/>
      <family val="2"/>
    </font>
    <font>
      <sz val="24"/>
      <name val="Arial"/>
      <family val="2"/>
    </font>
    <font>
      <sz val="11"/>
      <color theme="1"/>
      <name val="Calibri"/>
      <family val="2"/>
      <scheme val="minor"/>
    </font>
    <font>
      <sz val="10"/>
      <color rgb="FF000000"/>
      <name val="Times New Roman"/>
      <family val="1"/>
    </font>
    <font>
      <sz val="11"/>
      <color rgb="FFFFFF00"/>
      <name val="Calibri"/>
      <family val="2"/>
    </font>
    <font>
      <sz val="10"/>
      <color theme="0"/>
      <name val="Arial"/>
      <family val="2"/>
    </font>
    <font>
      <b/>
      <sz val="10"/>
      <color theme="0"/>
      <name val="Arial"/>
      <family val="2"/>
    </font>
    <font>
      <b/>
      <sz val="11"/>
      <color theme="0"/>
      <name val="Arial"/>
      <family val="2"/>
    </font>
    <font>
      <sz val="10"/>
      <color rgb="FFFFFF00"/>
      <name val="Arial"/>
      <family val="2"/>
    </font>
    <font>
      <b/>
      <sz val="12"/>
      <color rgb="FFFFFF00"/>
      <name val="Arial Black"/>
      <family val="2"/>
    </font>
    <font>
      <b/>
      <sz val="12"/>
      <color theme="0"/>
      <name val="Arial Black"/>
      <family val="2"/>
    </font>
    <font>
      <b/>
      <sz val="11"/>
      <color theme="0"/>
      <name val="Arial Black"/>
      <family val="2"/>
    </font>
    <font>
      <sz val="12"/>
      <color rgb="FF000000"/>
      <name val="Arial"/>
      <family val="2"/>
    </font>
    <font>
      <sz val="10"/>
      <color rgb="FF000000"/>
      <name val="Arial"/>
      <family val="2"/>
    </font>
    <font>
      <sz val="10"/>
      <color theme="1"/>
      <name val="Arial"/>
      <family val="2"/>
    </font>
    <font>
      <sz val="8"/>
      <color theme="1"/>
      <name val="Arial"/>
      <family val="2"/>
    </font>
    <font>
      <sz val="9"/>
      <color theme="1"/>
      <name val="Arial"/>
      <family val="2"/>
    </font>
    <font>
      <sz val="11"/>
      <color rgb="FFFFFF00"/>
      <name val="Arial"/>
      <family val="2"/>
    </font>
    <font>
      <b/>
      <sz val="10"/>
      <color rgb="FFFFFF00"/>
      <name val="Arial"/>
      <family val="2"/>
    </font>
    <font>
      <b/>
      <sz val="11"/>
      <color rgb="FFFFFF00"/>
      <name val="Arial"/>
      <family val="2"/>
    </font>
    <font>
      <sz val="11"/>
      <color rgb="FFFFFF00"/>
      <name val="Calibri"/>
      <family val="2"/>
      <scheme val="minor"/>
    </font>
    <font>
      <u/>
      <sz val="10"/>
      <color rgb="FFFFFF00"/>
      <name val="Arial"/>
      <family val="2"/>
    </font>
    <font>
      <sz val="12"/>
      <color theme="1"/>
      <name val="Arial"/>
      <family val="2"/>
    </font>
    <font>
      <sz val="8"/>
      <color theme="1"/>
      <name val="Calibri"/>
      <family val="2"/>
      <scheme val="minor"/>
    </font>
    <font>
      <sz val="8"/>
      <color rgb="FF000000"/>
      <name val="Calibri"/>
      <family val="2"/>
    </font>
    <font>
      <sz val="10"/>
      <color rgb="FFFF0000"/>
      <name val="Arial"/>
      <family val="2"/>
    </font>
    <font>
      <sz val="12"/>
      <color rgb="FFFF0000"/>
      <name val="Arial"/>
      <family val="2"/>
    </font>
    <font>
      <u/>
      <sz val="12"/>
      <color rgb="FFFF0000"/>
      <name val="Arial"/>
      <family val="2"/>
    </font>
    <font>
      <sz val="14"/>
      <color rgb="FFFFFF00"/>
      <name val="Arial"/>
      <family val="2"/>
    </font>
    <font>
      <b/>
      <sz val="14"/>
      <color theme="0"/>
      <name val="Arial"/>
      <family val="2"/>
    </font>
    <font>
      <sz val="14"/>
      <color theme="0"/>
      <name val="Arial"/>
      <family val="2"/>
    </font>
    <font>
      <sz val="14"/>
      <color rgb="FFFF0000"/>
      <name val="Arial"/>
      <family val="2"/>
    </font>
    <font>
      <sz val="10"/>
      <name val="Calibri"/>
      <family val="2"/>
      <scheme val="minor"/>
    </font>
    <font>
      <b/>
      <sz val="10"/>
      <name val="Calibri"/>
      <family val="2"/>
      <scheme val="minor"/>
    </font>
    <font>
      <b/>
      <sz val="14"/>
      <name val="Calibri"/>
      <family val="2"/>
      <scheme val="minor"/>
    </font>
    <font>
      <sz val="14"/>
      <name val="Calibri"/>
      <family val="2"/>
      <scheme val="minor"/>
    </font>
    <font>
      <b/>
      <u/>
      <sz val="14"/>
      <color indexed="8"/>
      <name val="Calibri"/>
      <family val="2"/>
    </font>
    <font>
      <b/>
      <sz val="14"/>
      <color indexed="8"/>
      <name val="Calibri"/>
      <family val="2"/>
    </font>
    <font>
      <sz val="14"/>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theme="3"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00B05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0" fontId="5" fillId="0" borderId="0" applyNumberFormat="0" applyFill="0" applyBorder="0" applyAlignment="0" applyProtection="0">
      <alignment vertical="top"/>
      <protection locked="0"/>
    </xf>
    <xf numFmtId="0" fontId="33" fillId="0" borderId="0"/>
    <xf numFmtId="0" fontId="6" fillId="0" borderId="0"/>
    <xf numFmtId="0" fontId="7" fillId="0" borderId="0"/>
    <xf numFmtId="0" fontId="6" fillId="0" borderId="0"/>
    <xf numFmtId="43" fontId="3" fillId="0" borderId="0" applyFont="0" applyFill="0" applyBorder="0" applyAlignment="0" applyProtection="0"/>
    <xf numFmtId="43" fontId="2"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0" fontId="4" fillId="0" borderId="0"/>
    <xf numFmtId="43" fontId="1" fillId="0" borderId="0" applyFont="0" applyFill="0" applyBorder="0" applyAlignment="0" applyProtection="0"/>
    <xf numFmtId="43" fontId="1" fillId="0" borderId="0" applyFont="0" applyFill="0" applyBorder="0" applyAlignment="0" applyProtection="0"/>
  </cellStyleXfs>
  <cellXfs count="917">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quotePrefix="1" applyFont="1" applyFill="1" applyBorder="1" applyAlignment="1">
      <alignment horizontal="left" vertical="center" wrapText="1"/>
    </xf>
    <xf numFmtId="0" fontId="6" fillId="0" borderId="3" xfId="0" applyFont="1" applyFill="1" applyBorder="1" applyAlignment="1">
      <alignment horizontal="left" vertical="center" wrapText="1"/>
    </xf>
    <xf numFmtId="164" fontId="6" fillId="0" borderId="1" xfId="1" applyNumberFormat="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164" fontId="34" fillId="2" borderId="1" xfId="1" applyNumberFormat="1" applyFont="1" applyFill="1" applyBorder="1" applyAlignment="1">
      <alignment vertical="center" wrapText="1"/>
    </xf>
    <xf numFmtId="43" fontId="34" fillId="2" borderId="1" xfId="1" applyFont="1" applyFill="1" applyBorder="1" applyAlignment="1">
      <alignment horizontal="center" vertical="center" wrapText="1"/>
    </xf>
    <xf numFmtId="164" fontId="35" fillId="2" borderId="1" xfId="1" applyNumberFormat="1" applyFont="1" applyFill="1" applyBorder="1" applyAlignment="1">
      <alignment vertical="center" wrapText="1"/>
    </xf>
    <xf numFmtId="164" fontId="36" fillId="3" borderId="1" xfId="1" applyNumberFormat="1" applyFont="1" applyFill="1" applyBorder="1" applyAlignment="1">
      <alignment horizontal="left" vertical="center" wrapText="1"/>
    </xf>
    <xf numFmtId="164" fontId="35" fillId="3" borderId="1" xfId="1" applyNumberFormat="1" applyFont="1" applyFill="1" applyBorder="1" applyAlignment="1">
      <alignment horizontal="left" vertical="center" wrapText="1"/>
    </xf>
    <xf numFmtId="164" fontId="37" fillId="3" borderId="1" xfId="1" applyNumberFormat="1" applyFont="1" applyFill="1" applyBorder="1" applyAlignment="1">
      <alignment horizontal="left" vertical="center" wrapText="1"/>
    </xf>
    <xf numFmtId="164" fontId="38" fillId="2" borderId="1" xfId="1" applyNumberFormat="1" applyFont="1" applyFill="1" applyBorder="1" applyAlignment="1">
      <alignment vertical="center" wrapText="1"/>
    </xf>
    <xf numFmtId="43" fontId="38" fillId="2" borderId="1" xfId="1" applyFont="1" applyFill="1" applyBorder="1" applyAlignment="1">
      <alignment horizontal="center" vertical="center" wrapText="1"/>
    </xf>
    <xf numFmtId="0" fontId="6" fillId="0" borderId="1" xfId="0" applyFont="1" applyFill="1" applyBorder="1" applyAlignment="1">
      <alignment vertical="top" wrapText="1"/>
    </xf>
    <xf numFmtId="164" fontId="38" fillId="2" borderId="3" xfId="1" applyNumberFormat="1" applyFont="1" applyFill="1" applyBorder="1" applyAlignment="1">
      <alignment vertical="center" wrapText="1"/>
    </xf>
    <xf numFmtId="164" fontId="6" fillId="0" borderId="3" xfId="1" applyNumberFormat="1" applyFont="1" applyFill="1" applyBorder="1" applyAlignment="1">
      <alignment horizontal="left" vertical="center" wrapText="1"/>
    </xf>
    <xf numFmtId="43" fontId="38" fillId="2" borderId="3" xfId="1" applyFont="1" applyFill="1" applyBorder="1" applyAlignment="1">
      <alignment horizontal="center" vertical="center" wrapText="1"/>
    </xf>
    <xf numFmtId="164" fontId="35" fillId="2" borderId="3" xfId="1" applyNumberFormat="1" applyFont="1" applyFill="1" applyBorder="1" applyAlignment="1">
      <alignment vertical="center" wrapText="1"/>
    </xf>
    <xf numFmtId="0" fontId="6" fillId="0" borderId="3" xfId="0" applyFont="1" applyFill="1" applyBorder="1" applyAlignment="1">
      <alignment vertical="top" wrapText="1"/>
    </xf>
    <xf numFmtId="164" fontId="36" fillId="3" borderId="3" xfId="1" applyNumberFormat="1" applyFont="1" applyFill="1" applyBorder="1" applyAlignment="1">
      <alignment horizontal="left" vertical="center" wrapText="1"/>
    </xf>
    <xf numFmtId="164" fontId="35" fillId="3" borderId="3" xfId="1" applyNumberFormat="1" applyFont="1" applyFill="1" applyBorder="1" applyAlignment="1">
      <alignment horizontal="left" vertical="center" wrapText="1"/>
    </xf>
    <xf numFmtId="164" fontId="37" fillId="3" borderId="3" xfId="1" applyNumberFormat="1" applyFont="1" applyFill="1" applyBorder="1" applyAlignment="1">
      <alignment horizontal="left" vertical="center" wrapText="1"/>
    </xf>
    <xf numFmtId="0" fontId="12"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164" fontId="9" fillId="0" borderId="4" xfId="1" applyNumberFormat="1" applyFont="1" applyFill="1" applyBorder="1" applyAlignment="1">
      <alignment horizontal="center" vertical="center" wrapText="1"/>
    </xf>
    <xf numFmtId="164" fontId="9" fillId="0" borderId="4" xfId="1" applyNumberFormat="1" applyFont="1" applyFill="1" applyBorder="1" applyAlignment="1">
      <alignment horizontal="left" vertical="center" wrapText="1"/>
    </xf>
    <xf numFmtId="43" fontId="39" fillId="2" borderId="4" xfId="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164" fontId="39" fillId="2" borderId="4" xfId="1" applyNumberFormat="1" applyFont="1" applyFill="1" applyBorder="1" applyAlignment="1" applyProtection="1">
      <alignment vertical="center" wrapText="1"/>
    </xf>
    <xf numFmtId="164" fontId="40" fillId="2" borderId="4" xfId="1" applyNumberFormat="1" applyFont="1" applyFill="1" applyBorder="1" applyAlignment="1">
      <alignment vertical="center" wrapText="1"/>
    </xf>
    <xf numFmtId="164" fontId="40" fillId="3" borderId="4" xfId="1" applyNumberFormat="1" applyFont="1" applyFill="1" applyBorder="1" applyAlignment="1">
      <alignment horizontal="left" vertical="center" wrapText="1"/>
    </xf>
    <xf numFmtId="164" fontId="41" fillId="3" borderId="4" xfId="1" applyNumberFormat="1" applyFont="1" applyFill="1" applyBorder="1" applyAlignment="1">
      <alignment horizontal="left" vertical="center" wrapText="1"/>
    </xf>
    <xf numFmtId="1" fontId="9" fillId="0" borderId="4" xfId="0" applyNumberFormat="1" applyFont="1" applyFill="1" applyBorder="1" applyAlignment="1">
      <alignment horizontal="left" vertical="center" wrapText="1"/>
    </xf>
    <xf numFmtId="0" fontId="13"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164" fontId="6" fillId="0" borderId="5" xfId="1" applyNumberFormat="1" applyFont="1" applyFill="1" applyBorder="1" applyAlignment="1">
      <alignment horizontal="center" vertical="center" wrapText="1"/>
    </xf>
    <xf numFmtId="164" fontId="38" fillId="2" borderId="5" xfId="1" applyNumberFormat="1" applyFont="1" applyFill="1" applyBorder="1" applyAlignment="1">
      <alignment vertical="center" wrapText="1"/>
    </xf>
    <xf numFmtId="164" fontId="6" fillId="0" borderId="5" xfId="1" applyNumberFormat="1" applyFont="1" applyFill="1" applyBorder="1" applyAlignment="1">
      <alignment horizontal="left" vertical="center" wrapText="1"/>
    </xf>
    <xf numFmtId="43" fontId="38" fillId="2" borderId="5" xfId="1" applyFont="1" applyFill="1" applyBorder="1" applyAlignment="1">
      <alignment horizontal="center" vertical="center" wrapText="1"/>
    </xf>
    <xf numFmtId="164" fontId="35" fillId="2" borderId="5" xfId="1" applyNumberFormat="1" applyFont="1" applyFill="1" applyBorder="1" applyAlignment="1">
      <alignment vertical="center" wrapText="1"/>
    </xf>
    <xf numFmtId="0" fontId="6" fillId="0" borderId="5" xfId="0" applyFont="1" applyFill="1" applyBorder="1" applyAlignment="1">
      <alignment vertical="top" wrapText="1"/>
    </xf>
    <xf numFmtId="164" fontId="36" fillId="3" borderId="5" xfId="1" applyNumberFormat="1" applyFont="1" applyFill="1" applyBorder="1" applyAlignment="1">
      <alignment horizontal="left" vertical="center" wrapText="1"/>
    </xf>
    <xf numFmtId="164" fontId="35" fillId="3" borderId="5" xfId="1" applyNumberFormat="1" applyFont="1" applyFill="1" applyBorder="1" applyAlignment="1">
      <alignment horizontal="left" vertical="center" wrapText="1"/>
    </xf>
    <xf numFmtId="164" fontId="37" fillId="3" borderId="5" xfId="1" applyNumberFormat="1" applyFont="1" applyFill="1" applyBorder="1" applyAlignment="1">
      <alignment horizontal="left" vertical="center" wrapText="1"/>
    </xf>
    <xf numFmtId="0" fontId="12" fillId="0" borderId="5" xfId="0" applyFont="1" applyFill="1" applyBorder="1" applyAlignment="1">
      <alignment horizontal="center" vertical="center" wrapText="1"/>
    </xf>
    <xf numFmtId="164" fontId="38" fillId="4" borderId="1" xfId="1"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42" fillId="0" borderId="7" xfId="0" applyFont="1" applyFill="1" applyBorder="1" applyAlignment="1">
      <alignment vertical="center" wrapText="1"/>
    </xf>
    <xf numFmtId="49" fontId="42" fillId="0" borderId="7" xfId="0" applyNumberFormat="1" applyFont="1" applyFill="1" applyBorder="1" applyAlignment="1">
      <alignment horizontal="center" vertical="center" wrapText="1"/>
    </xf>
    <xf numFmtId="0" fontId="42" fillId="0" borderId="1" xfId="0" applyFont="1" applyFill="1" applyBorder="1" applyAlignment="1">
      <alignment vertical="center" wrapText="1"/>
    </xf>
    <xf numFmtId="49" fontId="42" fillId="0" borderId="1" xfId="0" applyNumberFormat="1" applyFont="1" applyFill="1" applyBorder="1" applyAlignment="1">
      <alignment horizontal="center" vertical="center" wrapText="1"/>
    </xf>
    <xf numFmtId="0" fontId="42" fillId="0" borderId="8" xfId="0" applyFont="1" applyFill="1" applyBorder="1" applyAlignment="1">
      <alignment vertical="center" wrapText="1"/>
    </xf>
    <xf numFmtId="49" fontId="42" fillId="0" borderId="8" xfId="0" applyNumberFormat="1" applyFont="1" applyFill="1" applyBorder="1" applyAlignment="1">
      <alignment horizontal="center" vertical="center" wrapText="1"/>
    </xf>
    <xf numFmtId="0" fontId="42" fillId="0" borderId="9" xfId="0" applyFont="1" applyFill="1" applyBorder="1" applyAlignment="1">
      <alignment vertical="center" wrapText="1"/>
    </xf>
    <xf numFmtId="49" fontId="42" fillId="0" borderId="9"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xf>
    <xf numFmtId="15" fontId="43" fillId="0" borderId="7" xfId="0" applyNumberFormat="1" applyFont="1" applyFill="1" applyBorder="1" applyAlignment="1">
      <alignment horizontal="center" vertical="center" wrapText="1"/>
    </xf>
    <xf numFmtId="43" fontId="44" fillId="0" borderId="7" xfId="2" applyFont="1" applyFill="1" applyBorder="1" applyAlignment="1">
      <alignment horizontal="center" vertical="center"/>
    </xf>
    <xf numFmtId="41" fontId="44" fillId="0" borderId="7" xfId="2" applyNumberFormat="1" applyFont="1" applyFill="1" applyBorder="1" applyAlignment="1">
      <alignment horizontal="center" vertical="center" wrapText="1"/>
    </xf>
    <xf numFmtId="43" fontId="44" fillId="0" borderId="7" xfId="2" applyFont="1" applyFill="1" applyBorder="1" applyAlignment="1">
      <alignment vertical="center" wrapText="1"/>
    </xf>
    <xf numFmtId="49" fontId="42" fillId="0" borderId="1" xfId="0" applyNumberFormat="1" applyFont="1" applyFill="1" applyBorder="1" applyAlignment="1">
      <alignment horizontal="center" vertical="center"/>
    </xf>
    <xf numFmtId="15" fontId="43" fillId="0" borderId="1" xfId="0" applyNumberFormat="1" applyFont="1" applyFill="1" applyBorder="1" applyAlignment="1">
      <alignment horizontal="center" vertical="center" wrapText="1"/>
    </xf>
    <xf numFmtId="43" fontId="44" fillId="0" borderId="1" xfId="2" applyFont="1" applyFill="1" applyBorder="1" applyAlignment="1">
      <alignment horizontal="center" vertical="center"/>
    </xf>
    <xf numFmtId="41" fontId="44" fillId="0" borderId="1" xfId="2" applyNumberFormat="1" applyFont="1" applyFill="1" applyBorder="1" applyAlignment="1">
      <alignment horizontal="center" vertical="center" wrapText="1"/>
    </xf>
    <xf numFmtId="43" fontId="44" fillId="0" borderId="1" xfId="2" applyFont="1" applyFill="1" applyBorder="1" applyAlignment="1">
      <alignment vertical="center" wrapText="1"/>
    </xf>
    <xf numFmtId="41" fontId="45" fillId="0" borderId="1" xfId="2"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xf>
    <xf numFmtId="15" fontId="43" fillId="0" borderId="8" xfId="0" applyNumberFormat="1" applyFont="1" applyFill="1" applyBorder="1" applyAlignment="1">
      <alignment horizontal="center" vertical="center" wrapText="1"/>
    </xf>
    <xf numFmtId="43" fontId="44" fillId="0" borderId="8" xfId="2" applyFont="1" applyFill="1" applyBorder="1" applyAlignment="1">
      <alignment horizontal="center" vertical="center"/>
    </xf>
    <xf numFmtId="41" fontId="44" fillId="0" borderId="8" xfId="2" applyNumberFormat="1" applyFont="1" applyFill="1" applyBorder="1" applyAlignment="1">
      <alignment horizontal="center" vertical="center" wrapText="1"/>
    </xf>
    <xf numFmtId="43" fontId="44" fillId="0" borderId="8" xfId="2" applyFont="1" applyFill="1" applyBorder="1" applyAlignment="1">
      <alignment vertical="center" wrapText="1"/>
    </xf>
    <xf numFmtId="41" fontId="46" fillId="0" borderId="1" xfId="2" applyNumberFormat="1" applyFont="1" applyFill="1" applyBorder="1" applyAlignment="1">
      <alignment horizontal="center" vertical="center" wrapText="1"/>
    </xf>
    <xf numFmtId="43" fontId="45" fillId="0" borderId="1" xfId="2" applyFont="1" applyFill="1" applyBorder="1" applyAlignment="1">
      <alignment vertical="center" wrapText="1"/>
    </xf>
    <xf numFmtId="41" fontId="46" fillId="0" borderId="7" xfId="2" applyNumberFormat="1" applyFont="1" applyFill="1" applyBorder="1" applyAlignment="1">
      <alignment horizontal="center" vertical="center" wrapText="1"/>
    </xf>
    <xf numFmtId="43" fontId="44" fillId="0" borderId="7" xfId="2" applyFont="1" applyFill="1" applyBorder="1" applyAlignment="1">
      <alignment horizontal="center" vertical="center" wrapText="1"/>
    </xf>
    <xf numFmtId="49" fontId="44" fillId="0" borderId="7" xfId="2" applyNumberFormat="1" applyFont="1" applyFill="1" applyBorder="1" applyAlignment="1">
      <alignment horizontal="left" vertical="center" wrapText="1"/>
    </xf>
    <xf numFmtId="43" fontId="44" fillId="0" borderId="7" xfId="2" applyFont="1" applyFill="1" applyBorder="1" applyAlignment="1">
      <alignment horizontal="left" vertical="center" wrapText="1"/>
    </xf>
    <xf numFmtId="39" fontId="44" fillId="0" borderId="7" xfId="2" applyNumberFormat="1" applyFont="1" applyFill="1" applyBorder="1" applyAlignment="1">
      <alignment horizontal="center" vertical="center"/>
    </xf>
    <xf numFmtId="164" fontId="44" fillId="0" borderId="7" xfId="2" applyNumberFormat="1" applyFont="1" applyFill="1" applyBorder="1" applyAlignment="1">
      <alignment horizontal="center" vertical="center"/>
    </xf>
    <xf numFmtId="43" fontId="44" fillId="0" borderId="1" xfId="2" applyFont="1" applyFill="1" applyBorder="1" applyAlignment="1">
      <alignment horizontal="center" vertical="center" wrapText="1"/>
    </xf>
    <xf numFmtId="49" fontId="44" fillId="0" borderId="1" xfId="2" applyNumberFormat="1" applyFont="1" applyFill="1" applyBorder="1" applyAlignment="1">
      <alignment horizontal="left" vertical="center" wrapText="1"/>
    </xf>
    <xf numFmtId="43" fontId="44" fillId="0" borderId="1" xfId="2" applyFont="1" applyFill="1" applyBorder="1" applyAlignment="1">
      <alignment horizontal="left" vertical="center" wrapText="1"/>
    </xf>
    <xf numFmtId="39" fontId="44" fillId="0" borderId="1" xfId="2" applyNumberFormat="1" applyFont="1" applyFill="1" applyBorder="1" applyAlignment="1">
      <alignment horizontal="center" vertical="center"/>
    </xf>
    <xf numFmtId="164" fontId="44" fillId="0" borderId="1" xfId="2" applyNumberFormat="1" applyFont="1" applyFill="1" applyBorder="1" applyAlignment="1">
      <alignment horizontal="center" vertical="center"/>
    </xf>
    <xf numFmtId="43" fontId="46" fillId="0" borderId="1" xfId="2" applyFont="1" applyFill="1" applyBorder="1" applyAlignment="1">
      <alignment horizontal="left" vertical="center" wrapText="1"/>
    </xf>
    <xf numFmtId="43" fontId="44" fillId="0" borderId="8" xfId="2" applyFont="1" applyFill="1" applyBorder="1" applyAlignment="1">
      <alignment horizontal="center" vertical="center" wrapText="1"/>
    </xf>
    <xf numFmtId="49" fontId="44" fillId="0" borderId="8" xfId="2" applyNumberFormat="1" applyFont="1" applyFill="1" applyBorder="1" applyAlignment="1">
      <alignment horizontal="left" vertical="center" wrapText="1"/>
    </xf>
    <xf numFmtId="43" fontId="44" fillId="0" borderId="8" xfId="2" applyFont="1" applyFill="1" applyBorder="1" applyAlignment="1">
      <alignment horizontal="left" vertical="center" wrapText="1"/>
    </xf>
    <xf numFmtId="39" fontId="44" fillId="0" borderId="8" xfId="2" applyNumberFormat="1" applyFont="1" applyFill="1" applyBorder="1" applyAlignment="1">
      <alignment horizontal="center" vertical="center"/>
    </xf>
    <xf numFmtId="164" fontId="44" fillId="0" borderId="8" xfId="2" applyNumberFormat="1" applyFont="1" applyFill="1" applyBorder="1" applyAlignment="1">
      <alignment horizontal="center" vertical="center"/>
    </xf>
    <xf numFmtId="43" fontId="45" fillId="0" borderId="7" xfId="2" applyFont="1" applyFill="1" applyBorder="1" applyAlignment="1">
      <alignment horizontal="left" vertical="center" wrapText="1"/>
    </xf>
    <xf numFmtId="1" fontId="44" fillId="0" borderId="1" xfId="2" applyNumberFormat="1" applyFont="1" applyFill="1" applyBorder="1" applyAlignment="1">
      <alignment horizontal="center" vertical="center" wrapText="1"/>
    </xf>
    <xf numFmtId="49" fontId="44" fillId="0" borderId="1" xfId="2" applyNumberFormat="1" applyFont="1" applyFill="1" applyBorder="1" applyAlignment="1">
      <alignment horizontal="center" vertical="center" wrapText="1"/>
    </xf>
    <xf numFmtId="43" fontId="46" fillId="0" borderId="8" xfId="2" applyFont="1" applyFill="1" applyBorder="1" applyAlignment="1">
      <alignment horizontal="left" vertical="center" wrapText="1"/>
    </xf>
    <xf numFmtId="164" fontId="38" fillId="4" borderId="1" xfId="4" applyNumberFormat="1" applyFont="1" applyFill="1" applyBorder="1" applyAlignment="1">
      <alignment horizontal="center" vertical="center" wrapText="1"/>
    </xf>
    <xf numFmtId="1" fontId="44" fillId="0" borderId="7" xfId="2" applyNumberFormat="1" applyFont="1" applyFill="1" applyBorder="1" applyAlignment="1">
      <alignment horizontal="center" vertical="center" wrapText="1"/>
    </xf>
    <xf numFmtId="1" fontId="44" fillId="0" borderId="7" xfId="2" applyNumberFormat="1" applyFont="1" applyFill="1" applyBorder="1" applyAlignment="1">
      <alignment horizontal="center" vertical="center"/>
    </xf>
    <xf numFmtId="1" fontId="44" fillId="0" borderId="1" xfId="2" applyNumberFormat="1" applyFont="1" applyFill="1" applyBorder="1" applyAlignment="1">
      <alignment horizontal="center" vertical="center"/>
    </xf>
    <xf numFmtId="1" fontId="45" fillId="0" borderId="1" xfId="2" applyNumberFormat="1" applyFont="1" applyFill="1" applyBorder="1" applyAlignment="1">
      <alignment horizontal="center" vertical="center" wrapText="1"/>
    </xf>
    <xf numFmtId="1" fontId="44" fillId="0" borderId="8" xfId="2" applyNumberFormat="1" applyFont="1" applyFill="1" applyBorder="1" applyAlignment="1">
      <alignment horizontal="center" vertical="center" wrapText="1"/>
    </xf>
    <xf numFmtId="1" fontId="44" fillId="0" borderId="8" xfId="2" applyNumberFormat="1" applyFont="1" applyFill="1" applyBorder="1" applyAlignment="1">
      <alignment horizontal="center" vertical="center"/>
    </xf>
    <xf numFmtId="164" fontId="38" fillId="4" borderId="1" xfId="1" applyNumberFormat="1" applyFont="1" applyFill="1" applyBorder="1" applyAlignment="1">
      <alignment horizontal="center" vertical="center" wrapText="1"/>
    </xf>
    <xf numFmtId="164" fontId="38" fillId="4" borderId="3" xfId="1" applyNumberFormat="1" applyFont="1" applyFill="1" applyBorder="1" applyAlignment="1">
      <alignment horizontal="center" vertical="center" wrapText="1"/>
    </xf>
    <xf numFmtId="164" fontId="38" fillId="4" borderId="5" xfId="1" applyNumberFormat="1" applyFont="1" applyFill="1" applyBorder="1" applyAlignment="1">
      <alignment horizontal="center" vertical="center" wrapText="1"/>
    </xf>
    <xf numFmtId="164" fontId="39" fillId="4" borderId="4" xfId="1" applyNumberFormat="1" applyFont="1" applyFill="1" applyBorder="1" applyAlignment="1">
      <alignment horizontal="center" vertical="center" wrapText="1"/>
    </xf>
    <xf numFmtId="164" fontId="38" fillId="4" borderId="3" xfId="1" applyNumberFormat="1" applyFont="1" applyFill="1" applyBorder="1" applyAlignment="1">
      <alignment horizontal="left" vertical="center" wrapText="1"/>
    </xf>
    <xf numFmtId="164" fontId="38" fillId="4" borderId="5" xfId="1" applyNumberFormat="1" applyFont="1" applyFill="1" applyBorder="1" applyAlignment="1">
      <alignment horizontal="left" vertical="center" wrapText="1"/>
    </xf>
    <xf numFmtId="164" fontId="39" fillId="4" borderId="4" xfId="1" applyNumberFormat="1" applyFont="1" applyFill="1" applyBorder="1" applyAlignment="1">
      <alignment horizontal="left" vertical="center" wrapText="1"/>
    </xf>
    <xf numFmtId="164" fontId="47" fillId="4" borderId="1" xfId="1" applyNumberFormat="1" applyFont="1" applyFill="1" applyBorder="1" applyAlignment="1">
      <alignment horizontal="center" vertical="center" wrapText="1"/>
    </xf>
    <xf numFmtId="1" fontId="44" fillId="0" borderId="10" xfId="2" applyNumberFormat="1" applyFont="1" applyFill="1" applyBorder="1" applyAlignment="1">
      <alignment horizontal="center" vertical="center"/>
    </xf>
    <xf numFmtId="39" fontId="44" fillId="0" borderId="11" xfId="2" applyNumberFormat="1" applyFont="1" applyFill="1" applyBorder="1" applyAlignment="1">
      <alignment horizontal="center" vertical="center"/>
    </xf>
    <xf numFmtId="1" fontId="44" fillId="0" borderId="12" xfId="2" applyNumberFormat="1" applyFont="1" applyFill="1" applyBorder="1" applyAlignment="1">
      <alignment horizontal="center" vertical="center"/>
    </xf>
    <xf numFmtId="39" fontId="44" fillId="0" borderId="13" xfId="2" applyNumberFormat="1" applyFont="1" applyFill="1" applyBorder="1" applyAlignment="1">
      <alignment horizontal="center" vertical="center"/>
    </xf>
    <xf numFmtId="1" fontId="44" fillId="0" borderId="14" xfId="2" applyNumberFormat="1" applyFont="1" applyFill="1" applyBorder="1" applyAlignment="1">
      <alignment horizontal="center" vertical="center"/>
    </xf>
    <xf numFmtId="39" fontId="44" fillId="0" borderId="15" xfId="2" applyNumberFormat="1" applyFont="1" applyFill="1" applyBorder="1" applyAlignment="1">
      <alignment horizontal="center" vertical="center"/>
    </xf>
    <xf numFmtId="0" fontId="44" fillId="0" borderId="1" xfId="2" applyNumberFormat="1" applyFont="1" applyFill="1" applyBorder="1" applyAlignment="1">
      <alignment horizontal="center" vertical="center"/>
    </xf>
    <xf numFmtId="0" fontId="44" fillId="0" borderId="7" xfId="2" applyNumberFormat="1" applyFont="1" applyFill="1" applyBorder="1" applyAlignment="1">
      <alignment horizontal="center" vertical="center"/>
    </xf>
    <xf numFmtId="43" fontId="44" fillId="0" borderId="15" xfId="2" applyFont="1" applyFill="1" applyBorder="1" applyAlignment="1">
      <alignment horizontal="center" vertical="center"/>
    </xf>
    <xf numFmtId="43" fontId="44" fillId="0" borderId="11" xfId="2" applyFont="1" applyFill="1" applyBorder="1" applyAlignment="1">
      <alignment horizontal="center" vertical="center"/>
    </xf>
    <xf numFmtId="43" fontId="44" fillId="0" borderId="13" xfId="2" applyFont="1" applyFill="1" applyBorder="1" applyAlignment="1">
      <alignment horizontal="center" vertical="center"/>
    </xf>
    <xf numFmtId="3" fontId="6" fillId="0" borderId="1" xfId="0" applyNumberFormat="1" applyFont="1" applyFill="1" applyBorder="1" applyAlignment="1">
      <alignment horizontal="center" vertical="center" wrapText="1"/>
    </xf>
    <xf numFmtId="164" fontId="38" fillId="4" borderId="1" xfId="1" applyNumberFormat="1" applyFont="1" applyFill="1" applyBorder="1" applyAlignment="1">
      <alignment vertical="center" wrapText="1"/>
    </xf>
    <xf numFmtId="164" fontId="38" fillId="4" borderId="3" xfId="1" applyNumberFormat="1" applyFont="1" applyFill="1" applyBorder="1" applyAlignment="1">
      <alignment vertical="center" wrapText="1"/>
    </xf>
    <xf numFmtId="164" fontId="38" fillId="4" borderId="5" xfId="1" applyNumberFormat="1" applyFont="1" applyFill="1" applyBorder="1" applyAlignment="1">
      <alignment vertical="center" wrapText="1"/>
    </xf>
    <xf numFmtId="164" fontId="39" fillId="4" borderId="4" xfId="1" applyNumberFormat="1" applyFont="1" applyFill="1" applyBorder="1" applyAlignment="1">
      <alignment vertical="center" wrapText="1"/>
    </xf>
    <xf numFmtId="164" fontId="34" fillId="4" borderId="1" xfId="1" applyNumberFormat="1" applyFont="1" applyFill="1" applyBorder="1" applyAlignment="1">
      <alignment vertical="center" wrapText="1"/>
    </xf>
    <xf numFmtId="164" fontId="34" fillId="4" borderId="1" xfId="1" applyNumberFormat="1" applyFont="1" applyFill="1" applyBorder="1" applyAlignment="1">
      <alignment horizontal="center" vertical="center" wrapText="1"/>
    </xf>
    <xf numFmtId="0" fontId="44" fillId="0" borderId="8" xfId="2" applyNumberFormat="1" applyFont="1" applyFill="1" applyBorder="1" applyAlignment="1">
      <alignment horizontal="center" vertical="center"/>
    </xf>
    <xf numFmtId="1" fontId="44" fillId="0" borderId="1" xfId="2" quotePrefix="1" applyNumberFormat="1" applyFont="1" applyFill="1" applyBorder="1" applyAlignment="1">
      <alignment horizontal="center" vertical="center"/>
    </xf>
    <xf numFmtId="39" fontId="44" fillId="0" borderId="7" xfId="4" applyNumberFormat="1" applyFont="1" applyFill="1" applyBorder="1" applyAlignment="1">
      <alignment horizontal="center" vertical="center" wrapText="1"/>
    </xf>
    <xf numFmtId="39" fontId="44" fillId="0" borderId="7" xfId="4" applyNumberFormat="1" applyFont="1" applyFill="1" applyBorder="1" applyAlignment="1">
      <alignment horizontal="center" vertical="center"/>
    </xf>
    <xf numFmtId="39" fontId="44" fillId="0" borderId="1" xfId="4" applyNumberFormat="1" applyFont="1" applyFill="1" applyBorder="1" applyAlignment="1">
      <alignment horizontal="center" vertical="center" wrapText="1"/>
    </xf>
    <xf numFmtId="39" fontId="44" fillId="0" borderId="1" xfId="4" applyNumberFormat="1" applyFont="1" applyFill="1" applyBorder="1" applyAlignment="1">
      <alignment horizontal="center" vertical="center"/>
    </xf>
    <xf numFmtId="39" fontId="44" fillId="0" borderId="8" xfId="4" applyNumberFormat="1" applyFont="1" applyFill="1" applyBorder="1" applyAlignment="1">
      <alignment horizontal="center" vertical="center" wrapText="1"/>
    </xf>
    <xf numFmtId="39" fontId="44" fillId="0" borderId="8" xfId="4" applyNumberFormat="1" applyFont="1" applyFill="1" applyBorder="1" applyAlignment="1">
      <alignment horizontal="center" vertical="center"/>
    </xf>
    <xf numFmtId="49" fontId="44" fillId="0" borderId="11" xfId="4" applyNumberFormat="1" applyFont="1" applyFill="1" applyBorder="1" applyAlignment="1">
      <alignment horizontal="center" vertical="center"/>
    </xf>
    <xf numFmtId="49" fontId="44" fillId="0" borderId="7" xfId="4" applyNumberFormat="1" applyFont="1" applyFill="1" applyBorder="1" applyAlignment="1">
      <alignment horizontal="center" vertical="center"/>
    </xf>
    <xf numFmtId="49" fontId="44" fillId="0" borderId="7" xfId="4" applyNumberFormat="1" applyFont="1" applyFill="1" applyBorder="1" applyAlignment="1">
      <alignment horizontal="center" vertical="center" wrapText="1"/>
    </xf>
    <xf numFmtId="49" fontId="44" fillId="0" borderId="13" xfId="4" applyNumberFormat="1" applyFont="1" applyFill="1" applyBorder="1" applyAlignment="1">
      <alignment horizontal="center" vertical="center"/>
    </xf>
    <xf numFmtId="49" fontId="44" fillId="0" borderId="1" xfId="4" applyNumberFormat="1" applyFont="1" applyFill="1" applyBorder="1" applyAlignment="1">
      <alignment horizontal="center" vertical="center" wrapText="1"/>
    </xf>
    <xf numFmtId="49" fontId="45" fillId="0" borderId="1" xfId="4" applyNumberFormat="1" applyFont="1" applyFill="1" applyBorder="1" applyAlignment="1">
      <alignment horizontal="center" vertical="center" wrapText="1"/>
    </xf>
    <xf numFmtId="49" fontId="11" fillId="0" borderId="1" xfId="4" applyNumberFormat="1" applyFont="1" applyFill="1" applyBorder="1" applyAlignment="1">
      <alignment horizontal="center" vertical="center" wrapText="1"/>
    </xf>
    <xf numFmtId="49" fontId="44" fillId="0" borderId="1" xfId="4" applyNumberFormat="1" applyFont="1" applyFill="1" applyBorder="1" applyAlignment="1">
      <alignment horizontal="center" vertical="center"/>
    </xf>
    <xf numFmtId="49" fontId="44" fillId="0" borderId="15" xfId="4" applyNumberFormat="1" applyFont="1" applyFill="1" applyBorder="1" applyAlignment="1">
      <alignment horizontal="center" vertical="center"/>
    </xf>
    <xf numFmtId="49" fontId="44" fillId="0" borderId="8" xfId="4" applyNumberFormat="1" applyFont="1" applyFill="1" applyBorder="1" applyAlignment="1">
      <alignment horizontal="center" vertical="center"/>
    </xf>
    <xf numFmtId="49" fontId="11" fillId="0" borderId="7" xfId="4" applyNumberFormat="1" applyFont="1" applyFill="1" applyBorder="1" applyAlignment="1">
      <alignment horizontal="center" vertical="center" wrapText="1"/>
    </xf>
    <xf numFmtId="49" fontId="16" fillId="0" borderId="1" xfId="4" applyNumberFormat="1" applyFont="1" applyFill="1" applyBorder="1" applyAlignment="1">
      <alignment horizontal="center" vertical="center" wrapText="1"/>
    </xf>
    <xf numFmtId="49" fontId="10" fillId="0" borderId="1" xfId="4" applyNumberFormat="1" applyFont="1" applyFill="1" applyBorder="1" applyAlignment="1">
      <alignment horizontal="center" vertical="center" wrapText="1"/>
    </xf>
    <xf numFmtId="49" fontId="46" fillId="0" borderId="1" xfId="4" applyNumberFormat="1" applyFont="1" applyFill="1" applyBorder="1" applyAlignment="1">
      <alignment horizontal="center" vertical="center" wrapText="1"/>
    </xf>
    <xf numFmtId="0" fontId="44" fillId="0" borderId="1" xfId="4" applyNumberFormat="1" applyFont="1" applyFill="1" applyBorder="1" applyAlignment="1">
      <alignment horizontal="center" vertical="center" wrapText="1"/>
    </xf>
    <xf numFmtId="0" fontId="44" fillId="0" borderId="1" xfId="4" applyNumberFormat="1" applyFont="1" applyFill="1" applyBorder="1" applyAlignment="1">
      <alignment horizontal="center" vertical="center"/>
    </xf>
    <xf numFmtId="49" fontId="44" fillId="0" borderId="8" xfId="4" applyNumberFormat="1" applyFont="1" applyFill="1" applyBorder="1" applyAlignment="1">
      <alignment horizontal="center" vertical="center" wrapText="1"/>
    </xf>
    <xf numFmtId="0" fontId="44" fillId="0" borderId="8" xfId="4" applyNumberFormat="1" applyFont="1" applyFill="1" applyBorder="1" applyAlignment="1">
      <alignment horizontal="center" vertical="center" wrapText="1"/>
    </xf>
    <xf numFmtId="43" fontId="38" fillId="4" borderId="1" xfId="1" applyFont="1" applyFill="1" applyBorder="1" applyAlignment="1">
      <alignment horizontal="left" vertical="center" wrapText="1"/>
    </xf>
    <xf numFmtId="43" fontId="38" fillId="4" borderId="3" xfId="1" applyFont="1" applyFill="1" applyBorder="1" applyAlignment="1">
      <alignment horizontal="left" vertical="center" wrapText="1"/>
    </xf>
    <xf numFmtId="43" fontId="38" fillId="4" borderId="5" xfId="1" applyFont="1" applyFill="1" applyBorder="1" applyAlignment="1">
      <alignment horizontal="left" vertical="center" wrapText="1"/>
    </xf>
    <xf numFmtId="43" fontId="39" fillId="4" borderId="4" xfId="1" applyFont="1" applyFill="1" applyBorder="1" applyAlignment="1">
      <alignment horizontal="left" vertical="center" wrapText="1"/>
    </xf>
    <xf numFmtId="43" fontId="34" fillId="4" borderId="1" xfId="1" applyFont="1" applyFill="1" applyBorder="1" applyAlignment="1">
      <alignment horizontal="center" vertical="center" wrapText="1"/>
    </xf>
    <xf numFmtId="164" fontId="6" fillId="5" borderId="1" xfId="1" applyNumberFormat="1" applyFont="1" applyFill="1" applyBorder="1" applyAlignment="1">
      <alignment horizontal="center" vertical="center" wrapText="1"/>
    </xf>
    <xf numFmtId="164" fontId="6" fillId="5" borderId="3" xfId="1" applyNumberFormat="1" applyFont="1" applyFill="1" applyBorder="1" applyAlignment="1">
      <alignment horizontal="center" vertical="center" wrapText="1"/>
    </xf>
    <xf numFmtId="164" fontId="6" fillId="5" borderId="5" xfId="1" applyNumberFormat="1" applyFont="1" applyFill="1" applyBorder="1" applyAlignment="1">
      <alignment horizontal="center" vertical="center" wrapText="1"/>
    </xf>
    <xf numFmtId="164" fontId="9" fillId="5" borderId="4" xfId="1" applyNumberFormat="1" applyFont="1" applyFill="1" applyBorder="1" applyAlignment="1">
      <alignment horizontal="center" vertical="center" wrapText="1"/>
    </xf>
    <xf numFmtId="164" fontId="6" fillId="5" borderId="1" xfId="2" applyNumberFormat="1" applyFont="1" applyFill="1" applyBorder="1" applyAlignment="1">
      <alignment horizontal="center" vertical="center" wrapText="1"/>
    </xf>
    <xf numFmtId="49" fontId="44" fillId="5" borderId="1" xfId="4" applyNumberFormat="1" applyFont="1" applyFill="1" applyBorder="1" applyAlignment="1">
      <alignment horizontal="center" vertical="center" wrapText="1"/>
    </xf>
    <xf numFmtId="2" fontId="44" fillId="5" borderId="1" xfId="4" applyNumberFormat="1" applyFont="1" applyFill="1" applyBorder="1" applyAlignment="1">
      <alignment horizontal="center" vertical="center"/>
    </xf>
    <xf numFmtId="49" fontId="44" fillId="5" borderId="1" xfId="4" applyNumberFormat="1" applyFont="1" applyFill="1" applyBorder="1" applyAlignment="1">
      <alignment horizontal="center" vertical="center"/>
    </xf>
    <xf numFmtId="49" fontId="44" fillId="5" borderId="8" xfId="4" applyNumberFormat="1" applyFont="1" applyFill="1" applyBorder="1" applyAlignment="1">
      <alignment horizontal="center" vertical="center" wrapText="1"/>
    </xf>
    <xf numFmtId="49" fontId="45" fillId="5" borderId="1" xfId="4" applyNumberFormat="1" applyFont="1" applyFill="1" applyBorder="1" applyAlignment="1">
      <alignment horizontal="center" vertical="center" wrapText="1"/>
    </xf>
    <xf numFmtId="49" fontId="44" fillId="5" borderId="8" xfId="4" applyNumberFormat="1" applyFont="1" applyFill="1" applyBorder="1" applyAlignment="1">
      <alignment horizontal="center" vertical="center"/>
    </xf>
    <xf numFmtId="0" fontId="34" fillId="6" borderId="1" xfId="0" applyNumberFormat="1" applyFont="1" applyFill="1" applyBorder="1" applyAlignment="1">
      <alignment horizontal="left" vertical="center" wrapText="1"/>
    </xf>
    <xf numFmtId="0" fontId="38" fillId="6" borderId="1" xfId="0" applyFont="1" applyFill="1" applyBorder="1" applyAlignment="1">
      <alignment horizontal="left" vertical="center" wrapText="1"/>
    </xf>
    <xf numFmtId="0" fontId="38" fillId="6" borderId="3" xfId="0" applyFont="1" applyFill="1" applyBorder="1" applyAlignment="1">
      <alignment horizontal="left" vertical="center" wrapText="1"/>
    </xf>
    <xf numFmtId="0" fontId="38" fillId="6" borderId="5" xfId="0" applyFont="1" applyFill="1" applyBorder="1" applyAlignment="1">
      <alignment horizontal="left" vertical="center" wrapText="1"/>
    </xf>
    <xf numFmtId="0" fontId="39" fillId="6" borderId="4" xfId="0" applyFont="1" applyFill="1" applyBorder="1" applyAlignment="1">
      <alignment horizontal="left" vertical="center" wrapText="1"/>
    </xf>
    <xf numFmtId="49" fontId="43" fillId="0" borderId="7" xfId="0" applyNumberFormat="1" applyFont="1" applyFill="1" applyBorder="1" applyAlignment="1">
      <alignment horizontal="center" vertical="center"/>
    </xf>
    <xf numFmtId="49" fontId="43" fillId="0" borderId="1" xfId="0" applyNumberFormat="1" applyFont="1" applyFill="1" applyBorder="1" applyAlignment="1">
      <alignment horizontal="center" vertical="center"/>
    </xf>
    <xf numFmtId="49" fontId="43" fillId="0" borderId="8" xfId="0" applyNumberFormat="1" applyFont="1" applyFill="1" applyBorder="1" applyAlignment="1">
      <alignment horizontal="center" vertical="center"/>
    </xf>
    <xf numFmtId="15" fontId="43" fillId="0" borderId="9" xfId="0" applyNumberFormat="1" applyFont="1" applyFill="1" applyBorder="1" applyAlignment="1">
      <alignment horizontal="center" vertical="center" wrapText="1"/>
    </xf>
    <xf numFmtId="43" fontId="44" fillId="0" borderId="9" xfId="4" applyFont="1" applyFill="1" applyBorder="1" applyAlignment="1">
      <alignment horizontal="center" vertical="center"/>
    </xf>
    <xf numFmtId="41" fontId="44" fillId="0" borderId="9" xfId="4" applyNumberFormat="1" applyFont="1" applyFill="1" applyBorder="1" applyAlignment="1">
      <alignment horizontal="center" vertical="center" wrapText="1"/>
    </xf>
    <xf numFmtId="43" fontId="44" fillId="0" borderId="9" xfId="4" applyFont="1" applyFill="1" applyBorder="1" applyAlignment="1">
      <alignment horizontal="center" vertical="center" wrapText="1"/>
    </xf>
    <xf numFmtId="43" fontId="44" fillId="0" borderId="9" xfId="4" applyFont="1" applyFill="1" applyBorder="1" applyAlignment="1">
      <alignment vertical="center" wrapText="1"/>
    </xf>
    <xf numFmtId="43" fontId="44" fillId="0" borderId="9" xfId="4" applyFont="1" applyFill="1" applyBorder="1" applyAlignment="1">
      <alignment horizontal="left" vertical="center" wrapText="1"/>
    </xf>
    <xf numFmtId="39" fontId="44" fillId="0" borderId="9" xfId="4" applyNumberFormat="1" applyFont="1" applyFill="1" applyBorder="1" applyAlignment="1">
      <alignment horizontal="center" vertical="center"/>
    </xf>
    <xf numFmtId="164" fontId="44" fillId="0" borderId="9" xfId="4" applyNumberFormat="1" applyFont="1" applyFill="1" applyBorder="1" applyAlignment="1">
      <alignment horizontal="center" vertical="center"/>
    </xf>
    <xf numFmtId="1" fontId="44" fillId="0" borderId="9" xfId="4" applyNumberFormat="1" applyFont="1" applyFill="1" applyBorder="1" applyAlignment="1">
      <alignment horizontal="center" vertical="center" wrapText="1"/>
    </xf>
    <xf numFmtId="1" fontId="44" fillId="0" borderId="9" xfId="4" applyNumberFormat="1" applyFont="1" applyFill="1" applyBorder="1" applyAlignment="1">
      <alignment horizontal="center" vertical="center"/>
    </xf>
    <xf numFmtId="39" fontId="44" fillId="0" borderId="16" xfId="4" applyNumberFormat="1" applyFont="1" applyFill="1" applyBorder="1" applyAlignment="1">
      <alignment horizontal="center" vertical="center"/>
    </xf>
    <xf numFmtId="39" fontId="44" fillId="0" borderId="17" xfId="4" applyNumberFormat="1" applyFont="1" applyFill="1" applyBorder="1" applyAlignment="1">
      <alignment horizontal="center" vertical="center"/>
    </xf>
    <xf numFmtId="39" fontId="44" fillId="0" borderId="17" xfId="4" applyNumberFormat="1" applyFont="1" applyFill="1" applyBorder="1" applyAlignment="1">
      <alignment horizontal="center" vertical="center" wrapText="1"/>
    </xf>
    <xf numFmtId="49" fontId="44" fillId="0" borderId="16" xfId="4" applyNumberFormat="1" applyFont="1" applyFill="1" applyBorder="1" applyAlignment="1">
      <alignment horizontal="center" vertical="center"/>
    </xf>
    <xf numFmtId="49" fontId="44" fillId="0" borderId="17" xfId="4" applyNumberFormat="1" applyFont="1" applyFill="1" applyBorder="1" applyAlignment="1">
      <alignment horizontal="center" vertical="center" wrapText="1"/>
    </xf>
    <xf numFmtId="49" fontId="44" fillId="0" borderId="17" xfId="4" applyNumberFormat="1" applyFont="1" applyFill="1" applyBorder="1" applyAlignment="1">
      <alignment horizontal="center" vertical="center"/>
    </xf>
    <xf numFmtId="164" fontId="38" fillId="6" borderId="1" xfId="4" applyNumberFormat="1" applyFont="1" applyFill="1" applyBorder="1" applyAlignment="1">
      <alignment horizontal="center" vertical="center" wrapText="1"/>
    </xf>
    <xf numFmtId="164" fontId="38" fillId="6" borderId="1" xfId="1" applyNumberFormat="1" applyFont="1" applyFill="1" applyBorder="1" applyAlignment="1">
      <alignment horizontal="center" vertical="center" wrapText="1"/>
    </xf>
    <xf numFmtId="164" fontId="47" fillId="6" borderId="1" xfId="1" applyNumberFormat="1" applyFont="1" applyFill="1" applyBorder="1" applyAlignment="1">
      <alignment horizontal="center" vertical="center" wrapText="1"/>
    </xf>
    <xf numFmtId="164" fontId="34" fillId="6" borderId="1" xfId="1" applyNumberFormat="1" applyFont="1" applyFill="1" applyBorder="1" applyAlignment="1">
      <alignment horizontal="center" vertical="center" wrapText="1"/>
    </xf>
    <xf numFmtId="164" fontId="34" fillId="6" borderId="1" xfId="1" applyNumberFormat="1" applyFont="1" applyFill="1" applyBorder="1" applyAlignment="1">
      <alignment vertical="center" wrapText="1"/>
    </xf>
    <xf numFmtId="43" fontId="34" fillId="6" borderId="1" xfId="1" applyFont="1" applyFill="1" applyBorder="1" applyAlignment="1">
      <alignment horizontal="center" vertical="center" wrapText="1"/>
    </xf>
    <xf numFmtId="164" fontId="48" fillId="6" borderId="1" xfId="1" applyNumberFormat="1" applyFont="1" applyFill="1" applyBorder="1" applyAlignment="1">
      <alignment horizontal="left" vertical="center" wrapText="1"/>
    </xf>
    <xf numFmtId="164" fontId="38" fillId="6" borderId="1" xfId="1" applyNumberFormat="1" applyFont="1" applyFill="1" applyBorder="1" applyAlignment="1">
      <alignment horizontal="left" vertical="center" wrapText="1"/>
    </xf>
    <xf numFmtId="164" fontId="49" fillId="6" borderId="1" xfId="1" applyNumberFormat="1" applyFont="1" applyFill="1" applyBorder="1" applyAlignment="1">
      <alignment horizontal="left" vertical="center" wrapText="1"/>
    </xf>
    <xf numFmtId="0" fontId="38" fillId="6" borderId="1" xfId="0" applyFont="1" applyFill="1" applyBorder="1" applyAlignment="1">
      <alignment horizontal="center" vertical="center" wrapText="1"/>
    </xf>
    <xf numFmtId="49" fontId="50" fillId="6" borderId="1" xfId="0" applyNumberFormat="1" applyFont="1" applyFill="1" applyBorder="1" applyAlignment="1">
      <alignment horizontal="center" vertical="center"/>
    </xf>
    <xf numFmtId="165" fontId="38" fillId="6" borderId="1" xfId="0" applyNumberFormat="1" applyFont="1" applyFill="1" applyBorder="1" applyAlignment="1">
      <alignment horizontal="center" vertical="center" wrapText="1"/>
    </xf>
    <xf numFmtId="0" fontId="51" fillId="6" borderId="1" xfId="5" applyFont="1" applyFill="1" applyBorder="1" applyAlignment="1" applyProtection="1">
      <alignment horizontal="left" vertical="center" wrapText="1"/>
    </xf>
    <xf numFmtId="9" fontId="34" fillId="6" borderId="1" xfId="0" applyNumberFormat="1" applyFont="1" applyFill="1" applyBorder="1" applyAlignment="1">
      <alignment horizontal="center" vertical="center" wrapText="1"/>
    </xf>
    <xf numFmtId="3" fontId="38" fillId="6" borderId="1" xfId="2" applyNumberFormat="1" applyFont="1" applyFill="1" applyBorder="1" applyAlignment="1">
      <alignment horizontal="center" vertical="center" wrapText="1"/>
    </xf>
    <xf numFmtId="164" fontId="38" fillId="6" borderId="1" xfId="2" applyNumberFormat="1" applyFont="1" applyFill="1" applyBorder="1" applyAlignment="1">
      <alignment horizontal="center" vertical="center" wrapText="1"/>
    </xf>
    <xf numFmtId="0" fontId="38" fillId="6" borderId="1" xfId="2" applyNumberFormat="1" applyFont="1" applyFill="1" applyBorder="1" applyAlignment="1">
      <alignment horizontal="center" vertical="center" wrapText="1"/>
    </xf>
    <xf numFmtId="164" fontId="38" fillId="6" borderId="1" xfId="1" applyNumberFormat="1" applyFont="1" applyFill="1" applyBorder="1" applyAlignment="1">
      <alignment vertical="center" wrapText="1"/>
    </xf>
    <xf numFmtId="0" fontId="38" fillId="6" borderId="1" xfId="0" quotePrefix="1" applyFont="1" applyFill="1" applyBorder="1" applyAlignment="1">
      <alignment horizontal="left" vertical="center" wrapText="1"/>
    </xf>
    <xf numFmtId="0" fontId="49" fillId="6" borderId="1" xfId="0" applyFont="1" applyFill="1" applyBorder="1" applyAlignment="1">
      <alignment horizontal="center" vertical="center" wrapText="1"/>
    </xf>
    <xf numFmtId="164" fontId="38" fillId="6" borderId="3" xfId="1" applyNumberFormat="1" applyFont="1" applyFill="1" applyBorder="1" applyAlignment="1">
      <alignment horizontal="left" vertical="center" wrapText="1"/>
    </xf>
    <xf numFmtId="164" fontId="38" fillId="6" borderId="5" xfId="1" applyNumberFormat="1" applyFont="1" applyFill="1" applyBorder="1" applyAlignment="1">
      <alignment horizontal="left" vertical="center" wrapText="1"/>
    </xf>
    <xf numFmtId="164" fontId="39" fillId="6" borderId="4" xfId="1" applyNumberFormat="1" applyFont="1" applyFill="1" applyBorder="1" applyAlignment="1">
      <alignment horizontal="left" vertical="center" wrapText="1"/>
    </xf>
    <xf numFmtId="3" fontId="38" fillId="6" borderId="1" xfId="0" applyNumberFormat="1" applyFont="1" applyFill="1" applyBorder="1" applyAlignment="1">
      <alignment horizontal="left" vertical="center" wrapText="1"/>
    </xf>
    <xf numFmtId="3" fontId="38" fillId="6" borderId="3" xfId="0" applyNumberFormat="1" applyFont="1" applyFill="1" applyBorder="1" applyAlignment="1">
      <alignment horizontal="left" vertical="center" wrapText="1"/>
    </xf>
    <xf numFmtId="3" fontId="38" fillId="6" borderId="5" xfId="0" applyNumberFormat="1" applyFont="1" applyFill="1" applyBorder="1" applyAlignment="1">
      <alignment horizontal="left" vertical="center" wrapText="1"/>
    </xf>
    <xf numFmtId="3" fontId="39" fillId="6" borderId="4" xfId="0" applyNumberFormat="1" applyFont="1" applyFill="1" applyBorder="1" applyAlignment="1">
      <alignment horizontal="left" vertical="center" wrapText="1"/>
    </xf>
    <xf numFmtId="164" fontId="6" fillId="5" borderId="1" xfId="1" applyNumberFormat="1" applyFont="1" applyFill="1" applyBorder="1" applyAlignment="1">
      <alignment horizontal="left" vertical="center" wrapText="1"/>
    </xf>
    <xf numFmtId="164" fontId="6" fillId="5" borderId="3" xfId="1" applyNumberFormat="1" applyFont="1" applyFill="1" applyBorder="1" applyAlignment="1">
      <alignment horizontal="left" vertical="center" wrapText="1"/>
    </xf>
    <xf numFmtId="164" fontId="6" fillId="5" borderId="5" xfId="1" applyNumberFormat="1" applyFont="1" applyFill="1" applyBorder="1" applyAlignment="1">
      <alignment horizontal="left" vertical="center" wrapText="1"/>
    </xf>
    <xf numFmtId="164" fontId="9" fillId="5" borderId="4" xfId="1" applyNumberFormat="1" applyFont="1" applyFill="1" applyBorder="1" applyAlignment="1">
      <alignment horizontal="left" vertical="center" wrapText="1"/>
    </xf>
    <xf numFmtId="164" fontId="38" fillId="5" borderId="1" xfId="2" applyNumberFormat="1" applyFont="1" applyFill="1" applyBorder="1" applyAlignment="1">
      <alignment horizontal="left" vertical="center" wrapText="1"/>
    </xf>
    <xf numFmtId="2" fontId="44" fillId="5" borderId="7" xfId="4" applyNumberFormat="1" applyFont="1" applyFill="1" applyBorder="1" applyAlignment="1">
      <alignment horizontal="center" vertical="center"/>
    </xf>
    <xf numFmtId="164" fontId="6" fillId="5" borderId="1" xfId="2" applyNumberFormat="1" applyFont="1" applyFill="1" applyBorder="1" applyAlignment="1">
      <alignment horizontal="left" vertical="center" wrapText="1"/>
    </xf>
    <xf numFmtId="2" fontId="44" fillId="5" borderId="1" xfId="4" applyNumberFormat="1" applyFont="1" applyFill="1" applyBorder="1" applyAlignment="1">
      <alignment horizontal="center" vertical="center" wrapText="1"/>
    </xf>
    <xf numFmtId="2" fontId="44" fillId="5" borderId="8" xfId="4" applyNumberFormat="1" applyFont="1" applyFill="1" applyBorder="1" applyAlignment="1">
      <alignment horizontal="center" vertical="center"/>
    </xf>
    <xf numFmtId="0" fontId="6" fillId="5" borderId="1" xfId="0" applyFont="1" applyFill="1" applyBorder="1" applyAlignment="1">
      <alignment horizontal="left" vertical="center" wrapText="1"/>
    </xf>
    <xf numFmtId="3" fontId="8" fillId="5" borderId="1"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3" fontId="8" fillId="5" borderId="3" xfId="0" applyNumberFormat="1" applyFont="1" applyFill="1" applyBorder="1" applyAlignment="1">
      <alignment horizontal="center" vertical="center" wrapText="1"/>
    </xf>
    <xf numFmtId="0" fontId="6" fillId="5" borderId="5" xfId="0" applyFont="1" applyFill="1" applyBorder="1" applyAlignment="1">
      <alignment horizontal="left" vertical="center" wrapText="1"/>
    </xf>
    <xf numFmtId="3" fontId="8" fillId="5" borderId="5" xfId="0" applyNumberFormat="1" applyFont="1" applyFill="1" applyBorder="1" applyAlignment="1">
      <alignment horizontal="center" vertical="center" wrapText="1"/>
    </xf>
    <xf numFmtId="0" fontId="9" fillId="5" borderId="4" xfId="0" applyFont="1" applyFill="1" applyBorder="1" applyAlignment="1">
      <alignment horizontal="left" vertical="center" wrapText="1"/>
    </xf>
    <xf numFmtId="3" fontId="9" fillId="5" borderId="4" xfId="0" applyNumberFormat="1" applyFont="1" applyFill="1" applyBorder="1" applyAlignment="1">
      <alignment horizontal="center" vertical="center" wrapText="1"/>
    </xf>
    <xf numFmtId="164" fontId="38" fillId="5" borderId="1" xfId="2" applyNumberFormat="1" applyFont="1" applyFill="1" applyBorder="1" applyAlignment="1">
      <alignment horizontal="center" vertical="center" wrapText="1"/>
    </xf>
    <xf numFmtId="3" fontId="48" fillId="5" borderId="1" xfId="2" applyNumberFormat="1" applyFont="1" applyFill="1" applyBorder="1" applyAlignment="1">
      <alignment horizontal="center" vertical="center" wrapText="1"/>
    </xf>
    <xf numFmtId="3" fontId="8" fillId="5" borderId="1" xfId="2" applyNumberFormat="1" applyFont="1" applyFill="1" applyBorder="1" applyAlignment="1">
      <alignment horizontal="center" vertical="center" wrapText="1"/>
    </xf>
    <xf numFmtId="0" fontId="8" fillId="5" borderId="1" xfId="2" applyNumberFormat="1" applyFont="1" applyFill="1" applyBorder="1" applyAlignment="1">
      <alignment horizontal="center" vertical="center" wrapText="1"/>
    </xf>
    <xf numFmtId="2" fontId="44" fillId="5" borderId="8" xfId="4" applyNumberFormat="1" applyFont="1" applyFill="1" applyBorder="1" applyAlignment="1">
      <alignment horizontal="center" vertical="center" wrapText="1"/>
    </xf>
    <xf numFmtId="2" fontId="44" fillId="5" borderId="17" xfId="4" applyNumberFormat="1" applyFont="1" applyFill="1" applyBorder="1" applyAlignment="1">
      <alignment horizontal="center" vertical="center"/>
    </xf>
    <xf numFmtId="164" fontId="14" fillId="5" borderId="1" xfId="1" applyNumberFormat="1" applyFont="1" applyFill="1" applyBorder="1" applyAlignment="1">
      <alignment horizontal="left" vertical="center" wrapText="1"/>
    </xf>
    <xf numFmtId="164" fontId="14" fillId="5" borderId="1" xfId="1" applyNumberFormat="1" applyFont="1" applyFill="1" applyBorder="1" applyAlignment="1">
      <alignment horizontal="center" vertical="center" wrapText="1"/>
    </xf>
    <xf numFmtId="0" fontId="52" fillId="0" borderId="1" xfId="0" applyFont="1" applyFill="1" applyBorder="1" applyAlignment="1">
      <alignment horizontal="left" vertical="center"/>
    </xf>
    <xf numFmtId="0" fontId="42" fillId="0" borderId="1" xfId="0" applyFont="1" applyFill="1" applyBorder="1" applyAlignment="1">
      <alignment horizontal="left" vertical="center"/>
    </xf>
    <xf numFmtId="0" fontId="52"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52" fillId="0" borderId="1" xfId="0" applyFont="1" applyFill="1" applyBorder="1" applyAlignment="1">
      <alignment vertical="center"/>
    </xf>
    <xf numFmtId="0" fontId="52" fillId="0" borderId="42" xfId="0" applyFont="1" applyFill="1" applyBorder="1" applyAlignment="1">
      <alignment horizontal="left" vertical="center"/>
    </xf>
    <xf numFmtId="0" fontId="6" fillId="0" borderId="1" xfId="0" applyFont="1" applyFill="1" applyBorder="1" applyAlignment="1">
      <alignment vertical="center" wrapText="1"/>
    </xf>
    <xf numFmtId="0" fontId="52" fillId="0" borderId="1" xfId="0" applyFont="1" applyFill="1" applyBorder="1" applyAlignment="1">
      <alignment horizontal="center" vertical="center" wrapText="1"/>
    </xf>
    <xf numFmtId="0" fontId="52"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52" fillId="0" borderId="42"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52" fillId="7" borderId="1" xfId="0" applyFont="1" applyFill="1" applyBorder="1" applyAlignment="1">
      <alignment horizontal="left" vertical="center"/>
    </xf>
    <xf numFmtId="0" fontId="52" fillId="7" borderId="1" xfId="0" applyFont="1" applyFill="1" applyBorder="1" applyAlignment="1">
      <alignment horizontal="center" vertical="center" wrapText="1"/>
    </xf>
    <xf numFmtId="49" fontId="42" fillId="7" borderId="8" xfId="0" applyNumberFormat="1" applyFont="1" applyFill="1" applyBorder="1" applyAlignment="1">
      <alignment horizontal="center" vertical="center"/>
    </xf>
    <xf numFmtId="43" fontId="44" fillId="7" borderId="9" xfId="4" applyFont="1" applyFill="1" applyBorder="1" applyAlignment="1">
      <alignment horizontal="center" vertical="center"/>
    </xf>
    <xf numFmtId="164" fontId="38" fillId="7" borderId="1" xfId="1" applyNumberFormat="1" applyFont="1" applyFill="1" applyBorder="1" applyAlignment="1">
      <alignment horizontal="center" vertical="center" wrapText="1"/>
    </xf>
    <xf numFmtId="164" fontId="6" fillId="7" borderId="1" xfId="1" applyNumberFormat="1" applyFont="1" applyFill="1" applyBorder="1" applyAlignment="1">
      <alignment horizontal="center" vertical="center" wrapText="1"/>
    </xf>
    <xf numFmtId="164" fontId="47" fillId="7" borderId="1" xfId="1" applyNumberFormat="1" applyFont="1" applyFill="1" applyBorder="1" applyAlignment="1">
      <alignment horizontal="center" vertical="center" wrapText="1"/>
    </xf>
    <xf numFmtId="164" fontId="34" fillId="7" borderId="1" xfId="1" applyNumberFormat="1" applyFont="1" applyFill="1" applyBorder="1" applyAlignment="1">
      <alignment horizontal="center" vertical="center" wrapText="1"/>
    </xf>
    <xf numFmtId="164" fontId="34" fillId="7" borderId="1" xfId="1" applyNumberFormat="1" applyFont="1" applyFill="1" applyBorder="1" applyAlignment="1">
      <alignment vertical="center" wrapText="1"/>
    </xf>
    <xf numFmtId="164" fontId="14" fillId="7" borderId="1" xfId="1" applyNumberFormat="1" applyFont="1" applyFill="1" applyBorder="1" applyAlignment="1">
      <alignment horizontal="left" vertical="center" wrapText="1"/>
    </xf>
    <xf numFmtId="164" fontId="14" fillId="7" borderId="1" xfId="1" applyNumberFormat="1" applyFont="1" applyFill="1" applyBorder="1" applyAlignment="1">
      <alignment horizontal="center" vertical="center" wrapText="1"/>
    </xf>
    <xf numFmtId="164" fontId="6" fillId="7" borderId="1" xfId="1" applyNumberFormat="1" applyFont="1" applyFill="1" applyBorder="1" applyAlignment="1">
      <alignment horizontal="left" vertical="center" wrapText="1"/>
    </xf>
    <xf numFmtId="43" fontId="34" fillId="7" borderId="1" xfId="1" applyFont="1" applyFill="1" applyBorder="1" applyAlignment="1">
      <alignment horizontal="center" vertical="center" wrapText="1"/>
    </xf>
    <xf numFmtId="0" fontId="38" fillId="7" borderId="1" xfId="0" applyFont="1" applyFill="1" applyBorder="1" applyAlignment="1">
      <alignment horizontal="left" vertical="center" wrapText="1"/>
    </xf>
    <xf numFmtId="3" fontId="8" fillId="7" borderId="1" xfId="2" applyNumberFormat="1" applyFont="1" applyFill="1" applyBorder="1" applyAlignment="1">
      <alignment horizontal="center" vertical="center" wrapText="1"/>
    </xf>
    <xf numFmtId="164" fontId="35" fillId="7" borderId="1" xfId="1" applyNumberFormat="1" applyFont="1" applyFill="1" applyBorder="1" applyAlignment="1">
      <alignment vertical="center" wrapText="1"/>
    </xf>
    <xf numFmtId="0" fontId="6" fillId="7" borderId="1" xfId="0" applyFont="1" applyFill="1" applyBorder="1" applyAlignment="1">
      <alignment vertical="center" wrapText="1"/>
    </xf>
    <xf numFmtId="164" fontId="36" fillId="7" borderId="1" xfId="1" applyNumberFormat="1" applyFont="1" applyFill="1" applyBorder="1" applyAlignment="1">
      <alignment horizontal="left" vertical="center" wrapText="1"/>
    </xf>
    <xf numFmtId="164" fontId="35" fillId="7" borderId="1" xfId="1" applyNumberFormat="1" applyFont="1" applyFill="1" applyBorder="1" applyAlignment="1">
      <alignment horizontal="left" vertical="center" wrapText="1"/>
    </xf>
    <xf numFmtId="164" fontId="37" fillId="7" borderId="1" xfId="1" applyNumberFormat="1" applyFont="1" applyFill="1" applyBorder="1" applyAlignment="1">
      <alignment horizontal="left" vertical="center" wrapText="1"/>
    </xf>
    <xf numFmtId="0" fontId="12" fillId="7" borderId="1"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44" fillId="0" borderId="1" xfId="0" applyFont="1" applyFill="1" applyBorder="1" applyAlignment="1">
      <alignment vertical="center" wrapText="1"/>
    </xf>
    <xf numFmtId="0" fontId="44"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4" fillId="0" borderId="1" xfId="0" applyFont="1" applyFill="1" applyBorder="1" applyAlignment="1">
      <alignment wrapText="1"/>
    </xf>
    <xf numFmtId="0" fontId="53" fillId="0" borderId="1" xfId="0" applyFont="1" applyFill="1" applyBorder="1" applyAlignment="1">
      <alignment horizontal="center" vertical="center"/>
    </xf>
    <xf numFmtId="0" fontId="54" fillId="0" borderId="1" xfId="0" applyFont="1" applyFill="1" applyBorder="1" applyAlignment="1">
      <alignment horizontal="center" vertical="center"/>
    </xf>
    <xf numFmtId="3" fontId="44" fillId="0" borderId="1"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3" fillId="0" borderId="1" xfId="0" applyFont="1" applyFill="1" applyBorder="1" applyAlignment="1">
      <alignment horizontal="center" vertical="center"/>
    </xf>
    <xf numFmtId="3" fontId="44"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3" fontId="44" fillId="0" borderId="42" xfId="0" applyNumberFormat="1" applyFont="1" applyFill="1" applyBorder="1" applyAlignment="1">
      <alignment horizontal="center" vertical="center"/>
    </xf>
    <xf numFmtId="0" fontId="53"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3" fillId="0" borderId="42" xfId="0" applyFont="1" applyFill="1" applyBorder="1" applyAlignment="1">
      <alignment horizontal="center" vertical="center"/>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vertical="center"/>
    </xf>
    <xf numFmtId="0" fontId="44" fillId="0" borderId="1" xfId="0" applyFont="1" applyFill="1" applyBorder="1" applyAlignment="1">
      <alignment horizontal="left" vertical="center"/>
    </xf>
    <xf numFmtId="0" fontId="44" fillId="0" borderId="42" xfId="0" applyFont="1" applyFill="1" applyBorder="1" applyAlignment="1">
      <alignment horizontal="center" vertical="center"/>
    </xf>
    <xf numFmtId="3" fontId="43" fillId="0" borderId="1" xfId="0" applyNumberFormat="1" applyFont="1" applyFill="1" applyBorder="1" applyAlignment="1">
      <alignment horizontal="center" vertical="center"/>
    </xf>
    <xf numFmtId="164" fontId="34" fillId="4" borderId="1" xfId="1" applyNumberFormat="1" applyFont="1" applyFill="1" applyBorder="1" applyAlignment="1">
      <alignment horizontal="left" vertical="center" wrapText="1"/>
    </xf>
    <xf numFmtId="164" fontId="6" fillId="8" borderId="1" xfId="1" applyNumberFormat="1" applyFont="1" applyFill="1" applyBorder="1" applyAlignment="1">
      <alignment horizontal="center" vertical="center" wrapText="1"/>
    </xf>
    <xf numFmtId="164" fontId="6" fillId="8" borderId="3" xfId="1" applyNumberFormat="1" applyFont="1" applyFill="1" applyBorder="1" applyAlignment="1">
      <alignment horizontal="center" vertical="center" wrapText="1"/>
    </xf>
    <xf numFmtId="164" fontId="6" fillId="8" borderId="5" xfId="1" applyNumberFormat="1" applyFont="1" applyFill="1" applyBorder="1" applyAlignment="1">
      <alignment horizontal="center" vertical="center" wrapText="1"/>
    </xf>
    <xf numFmtId="164" fontId="9" fillId="8" borderId="4" xfId="1" applyNumberFormat="1" applyFont="1" applyFill="1" applyBorder="1" applyAlignment="1">
      <alignment horizontal="center" vertical="center" wrapText="1"/>
    </xf>
    <xf numFmtId="164" fontId="38" fillId="8" borderId="1" xfId="1" applyNumberFormat="1" applyFont="1" applyFill="1" applyBorder="1" applyAlignment="1">
      <alignment horizontal="center" vertical="center" wrapText="1"/>
    </xf>
    <xf numFmtId="3" fontId="44" fillId="0" borderId="1" xfId="0" applyNumberFormat="1" applyFont="1" applyFill="1" applyBorder="1" applyAlignment="1">
      <alignment horizontal="left" vertical="center" wrapText="1"/>
    </xf>
    <xf numFmtId="0" fontId="18" fillId="0" borderId="4" xfId="0" applyFont="1" applyFill="1" applyBorder="1" applyAlignment="1">
      <alignment horizontal="left" vertical="center" wrapText="1"/>
    </xf>
    <xf numFmtId="14" fontId="18" fillId="0" borderId="4"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15" fontId="18" fillId="0"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0" xfId="0" applyFont="1" applyFill="1" applyAlignment="1">
      <alignment horizontal="center" vertical="center"/>
    </xf>
    <xf numFmtId="0" fontId="6" fillId="8" borderId="1" xfId="0" applyFont="1" applyFill="1" applyBorder="1" applyAlignment="1">
      <alignment horizontal="center" vertical="center" wrapText="1"/>
    </xf>
    <xf numFmtId="49" fontId="43" fillId="8" borderId="7" xfId="0" applyNumberFormat="1" applyFont="1" applyFill="1" applyBorder="1" applyAlignment="1">
      <alignment horizontal="center" vertical="center"/>
    </xf>
    <xf numFmtId="0" fontId="15" fillId="8" borderId="6" xfId="0" applyFont="1" applyFill="1" applyBorder="1" applyAlignment="1">
      <alignment horizontal="left" vertical="center" wrapText="1"/>
    </xf>
    <xf numFmtId="0" fontId="42" fillId="8" borderId="7" xfId="0" applyFont="1" applyFill="1" applyBorder="1" applyAlignment="1">
      <alignment vertical="center" wrapText="1"/>
    </xf>
    <xf numFmtId="49" fontId="42" fillId="8" borderId="7" xfId="0" applyNumberFormat="1" applyFont="1" applyFill="1" applyBorder="1" applyAlignment="1">
      <alignment horizontal="center" vertical="center" wrapText="1"/>
    </xf>
    <xf numFmtId="49" fontId="42" fillId="8" borderId="7" xfId="0" applyNumberFormat="1" applyFont="1" applyFill="1" applyBorder="1" applyAlignment="1">
      <alignment horizontal="center" vertical="center"/>
    </xf>
    <xf numFmtId="15" fontId="43" fillId="8" borderId="7" xfId="0" applyNumberFormat="1" applyFont="1" applyFill="1" applyBorder="1" applyAlignment="1">
      <alignment horizontal="center" vertical="center" wrapText="1"/>
    </xf>
    <xf numFmtId="43" fontId="44" fillId="8" borderId="7" xfId="2" applyFont="1" applyFill="1" applyBorder="1" applyAlignment="1">
      <alignment horizontal="center" vertical="center"/>
    </xf>
    <xf numFmtId="41" fontId="44" fillId="8" borderId="7" xfId="2" applyNumberFormat="1" applyFont="1" applyFill="1" applyBorder="1" applyAlignment="1">
      <alignment horizontal="center" vertical="center" wrapText="1"/>
    </xf>
    <xf numFmtId="43" fontId="44" fillId="8" borderId="7" xfId="2" applyFont="1" applyFill="1" applyBorder="1" applyAlignment="1">
      <alignment vertical="center" wrapText="1"/>
    </xf>
    <xf numFmtId="43" fontId="44" fillId="8" borderId="7" xfId="2" applyFont="1" applyFill="1" applyBorder="1" applyAlignment="1">
      <alignment horizontal="center" vertical="center" wrapText="1"/>
    </xf>
    <xf numFmtId="49" fontId="44" fillId="8" borderId="7" xfId="2" applyNumberFormat="1" applyFont="1" applyFill="1" applyBorder="1" applyAlignment="1">
      <alignment horizontal="left" vertical="center" wrapText="1"/>
    </xf>
    <xf numFmtId="43" fontId="44" fillId="8" borderId="7" xfId="2" applyFont="1" applyFill="1" applyBorder="1" applyAlignment="1">
      <alignment horizontal="left" vertical="center" wrapText="1"/>
    </xf>
    <xf numFmtId="39" fontId="44" fillId="8" borderId="7" xfId="2" applyNumberFormat="1" applyFont="1" applyFill="1" applyBorder="1" applyAlignment="1">
      <alignment horizontal="center" vertical="center"/>
    </xf>
    <xf numFmtId="164" fontId="44" fillId="8" borderId="7" xfId="2" applyNumberFormat="1" applyFont="1" applyFill="1" applyBorder="1" applyAlignment="1">
      <alignment horizontal="center" vertical="center"/>
    </xf>
    <xf numFmtId="164" fontId="38" fillId="8" borderId="1" xfId="4" applyNumberFormat="1" applyFont="1" applyFill="1" applyBorder="1" applyAlignment="1">
      <alignment horizontal="center" vertical="center" wrapText="1"/>
    </xf>
    <xf numFmtId="1" fontId="44" fillId="8" borderId="7" xfId="2" applyNumberFormat="1" applyFont="1" applyFill="1" applyBorder="1" applyAlignment="1">
      <alignment horizontal="center" vertical="center" wrapText="1"/>
    </xf>
    <xf numFmtId="1" fontId="44" fillId="8" borderId="7" xfId="2" applyNumberFormat="1" applyFont="1" applyFill="1" applyBorder="1" applyAlignment="1">
      <alignment horizontal="center" vertical="center"/>
    </xf>
    <xf numFmtId="1" fontId="44" fillId="8" borderId="7" xfId="2" quotePrefix="1" applyNumberFormat="1" applyFont="1" applyFill="1" applyBorder="1" applyAlignment="1">
      <alignment horizontal="center" vertical="center"/>
    </xf>
    <xf numFmtId="164" fontId="47" fillId="8" borderId="1" xfId="1" applyNumberFormat="1" applyFont="1" applyFill="1" applyBorder="1" applyAlignment="1">
      <alignment horizontal="center" vertical="center" wrapText="1"/>
    </xf>
    <xf numFmtId="1" fontId="44" fillId="8" borderId="10" xfId="2" applyNumberFormat="1" applyFont="1" applyFill="1" applyBorder="1" applyAlignment="1">
      <alignment horizontal="center" vertical="center"/>
    </xf>
    <xf numFmtId="39" fontId="44" fillId="8" borderId="11" xfId="2" applyNumberFormat="1" applyFont="1" applyFill="1" applyBorder="1" applyAlignment="1">
      <alignment horizontal="center" vertical="center"/>
    </xf>
    <xf numFmtId="164" fontId="34" fillId="8" borderId="1" xfId="1" applyNumberFormat="1" applyFont="1" applyFill="1" applyBorder="1" applyAlignment="1">
      <alignment horizontal="center" vertical="center" wrapText="1"/>
    </xf>
    <xf numFmtId="164" fontId="34" fillId="8" borderId="1" xfId="1" applyNumberFormat="1" applyFont="1" applyFill="1" applyBorder="1" applyAlignment="1">
      <alignment vertical="center" wrapText="1"/>
    </xf>
    <xf numFmtId="0" fontId="44" fillId="8" borderId="7" xfId="2" applyNumberFormat="1" applyFont="1" applyFill="1" applyBorder="1" applyAlignment="1">
      <alignment horizontal="center" vertical="center"/>
    </xf>
    <xf numFmtId="164" fontId="14" fillId="8" borderId="1" xfId="1" applyNumberFormat="1" applyFont="1" applyFill="1" applyBorder="1" applyAlignment="1">
      <alignment horizontal="left" vertical="center" wrapText="1"/>
    </xf>
    <xf numFmtId="164" fontId="14" fillId="8" borderId="1" xfId="1" applyNumberFormat="1" applyFont="1" applyFill="1" applyBorder="1" applyAlignment="1">
      <alignment horizontal="center" vertical="center" wrapText="1"/>
    </xf>
    <xf numFmtId="39" fontId="44" fillId="8" borderId="7" xfId="4" applyNumberFormat="1" applyFont="1" applyFill="1" applyBorder="1" applyAlignment="1">
      <alignment horizontal="center" vertical="center" wrapText="1"/>
    </xf>
    <xf numFmtId="39" fontId="44" fillId="8" borderId="7" xfId="4" applyNumberFormat="1" applyFont="1" applyFill="1" applyBorder="1" applyAlignment="1">
      <alignment horizontal="center" vertical="center"/>
    </xf>
    <xf numFmtId="9" fontId="34" fillId="8" borderId="1" xfId="0" applyNumberFormat="1" applyFont="1" applyFill="1" applyBorder="1" applyAlignment="1">
      <alignment horizontal="center" vertical="center" wrapText="1"/>
    </xf>
    <xf numFmtId="164" fontId="38" fillId="8" borderId="1" xfId="1" applyNumberFormat="1" applyFont="1" applyFill="1" applyBorder="1" applyAlignment="1">
      <alignment horizontal="left" vertical="center" wrapText="1"/>
    </xf>
    <xf numFmtId="49" fontId="44" fillId="8" borderId="11" xfId="4" applyNumberFormat="1" applyFont="1" applyFill="1" applyBorder="1" applyAlignment="1">
      <alignment horizontal="center" vertical="center"/>
    </xf>
    <xf numFmtId="49" fontId="44" fillId="8" borderId="7" xfId="4" applyNumberFormat="1" applyFont="1" applyFill="1" applyBorder="1" applyAlignment="1">
      <alignment horizontal="center" vertical="center"/>
    </xf>
    <xf numFmtId="49" fontId="44" fillId="8" borderId="7" xfId="4" applyNumberFormat="1" applyFont="1" applyFill="1" applyBorder="1" applyAlignment="1">
      <alignment horizontal="center" vertical="center" wrapText="1"/>
    </xf>
    <xf numFmtId="43" fontId="34" fillId="8" borderId="1" xfId="1" applyFont="1" applyFill="1" applyBorder="1" applyAlignment="1">
      <alignment horizontal="center" vertical="center" wrapText="1"/>
    </xf>
    <xf numFmtId="2" fontId="44" fillId="8" borderId="7" xfId="4" applyNumberFormat="1" applyFont="1" applyFill="1" applyBorder="1" applyAlignment="1">
      <alignment horizontal="center" vertical="center"/>
    </xf>
    <xf numFmtId="0" fontId="34" fillId="8" borderId="1" xfId="0" applyNumberFormat="1" applyFont="1" applyFill="1" applyBorder="1" applyAlignment="1">
      <alignment horizontal="left" vertical="center" wrapText="1"/>
    </xf>
    <xf numFmtId="2" fontId="44" fillId="8" borderId="7" xfId="4" applyNumberFormat="1" applyFont="1" applyFill="1" applyBorder="1" applyAlignment="1">
      <alignment horizontal="center" vertical="center" wrapText="1"/>
    </xf>
    <xf numFmtId="164" fontId="6" fillId="8" borderId="1" xfId="2" applyNumberFormat="1" applyFont="1" applyFill="1" applyBorder="1" applyAlignment="1">
      <alignment horizontal="center" vertical="center" wrapText="1"/>
    </xf>
    <xf numFmtId="3" fontId="8" fillId="8" borderId="1" xfId="2" applyNumberFormat="1" applyFont="1" applyFill="1" applyBorder="1" applyAlignment="1">
      <alignment horizontal="center" vertical="center" wrapText="1"/>
    </xf>
    <xf numFmtId="164" fontId="35" fillId="8" borderId="1" xfId="1" applyNumberFormat="1" applyFont="1" applyFill="1" applyBorder="1" applyAlignment="1">
      <alignment vertical="center" wrapText="1"/>
    </xf>
    <xf numFmtId="0" fontId="6" fillId="8" borderId="1" xfId="0" quotePrefix="1" applyFont="1" applyFill="1" applyBorder="1" applyAlignment="1">
      <alignment horizontal="left" vertical="center" wrapText="1"/>
    </xf>
    <xf numFmtId="164" fontId="36" fillId="8" borderId="1" xfId="1" applyNumberFormat="1" applyFont="1" applyFill="1" applyBorder="1" applyAlignment="1">
      <alignment horizontal="left" vertical="center" wrapText="1"/>
    </xf>
    <xf numFmtId="164" fontId="35" fillId="8" borderId="1" xfId="1" applyNumberFormat="1" applyFont="1" applyFill="1" applyBorder="1" applyAlignment="1">
      <alignment horizontal="left" vertical="center" wrapText="1"/>
    </xf>
    <xf numFmtId="164" fontId="37" fillId="8" borderId="1" xfId="1" applyNumberFormat="1" applyFont="1" applyFill="1" applyBorder="1" applyAlignment="1">
      <alignment horizontal="left" vertical="center" wrapText="1"/>
    </xf>
    <xf numFmtId="0" fontId="6" fillId="8" borderId="1" xfId="0" applyFont="1" applyFill="1" applyBorder="1" applyAlignment="1">
      <alignment horizontal="left" vertical="center" wrapText="1"/>
    </xf>
    <xf numFmtId="0" fontId="12" fillId="8" borderId="1" xfId="0" applyFont="1" applyFill="1" applyBorder="1" applyAlignment="1">
      <alignment horizontal="center" vertical="center" wrapText="1"/>
    </xf>
    <xf numFmtId="0" fontId="55" fillId="0" borderId="1" xfId="0" applyFont="1" applyFill="1" applyBorder="1" applyAlignment="1">
      <alignment vertical="top" wrapText="1"/>
    </xf>
    <xf numFmtId="0" fontId="55"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64" fontId="6" fillId="5" borderId="1" xfId="4" applyNumberFormat="1" applyFont="1" applyFill="1" applyBorder="1" applyAlignment="1">
      <alignment horizontal="center" vertical="center" wrapText="1"/>
    </xf>
    <xf numFmtId="164" fontId="6" fillId="5" borderId="1" xfId="1" applyNumberFormat="1" applyFont="1" applyFill="1" applyBorder="1" applyAlignment="1">
      <alignment vertical="center" wrapText="1"/>
    </xf>
    <xf numFmtId="9" fontId="6" fillId="5" borderId="1" xfId="0" applyNumberFormat="1" applyFont="1" applyFill="1" applyBorder="1" applyAlignment="1">
      <alignment horizontal="center" vertical="center" wrapText="1"/>
    </xf>
    <xf numFmtId="43" fontId="6" fillId="5" borderId="1" xfId="1" applyFont="1" applyFill="1" applyBorder="1" applyAlignment="1">
      <alignment horizontal="center" vertical="center" wrapText="1"/>
    </xf>
    <xf numFmtId="0" fontId="6" fillId="5" borderId="1" xfId="0" applyNumberFormat="1" applyFont="1" applyFill="1" applyBorder="1" applyAlignment="1">
      <alignment horizontal="left" vertical="center" wrapText="1"/>
    </xf>
    <xf numFmtId="164" fontId="8" fillId="5" borderId="1" xfId="1" applyNumberFormat="1" applyFont="1" applyFill="1" applyBorder="1" applyAlignment="1">
      <alignment horizontal="left" vertical="center" wrapText="1"/>
    </xf>
    <xf numFmtId="164" fontId="12" fillId="5" borderId="1" xfId="1" applyNumberFormat="1" applyFont="1" applyFill="1" applyBorder="1" applyAlignment="1">
      <alignment horizontal="left"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vertical="top" wrapText="1"/>
    </xf>
    <xf numFmtId="14" fontId="6" fillId="5"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20" fillId="7" borderId="1" xfId="5" applyFont="1" applyFill="1" applyBorder="1" applyAlignment="1" applyProtection="1">
      <alignment horizontal="center" vertical="center" wrapText="1"/>
    </xf>
    <xf numFmtId="0" fontId="19" fillId="7" borderId="1" xfId="0" applyFont="1" applyFill="1" applyBorder="1" applyAlignment="1">
      <alignment horizontal="center" vertical="center" wrapText="1"/>
    </xf>
    <xf numFmtId="164" fontId="6" fillId="7" borderId="1" xfId="1" applyNumberFormat="1" applyFont="1" applyFill="1" applyBorder="1" applyAlignment="1">
      <alignment vertical="center" wrapText="1"/>
    </xf>
    <xf numFmtId="9" fontId="6" fillId="7" borderId="1" xfId="0" applyNumberFormat="1" applyFont="1" applyFill="1" applyBorder="1" applyAlignment="1">
      <alignment horizontal="center" vertical="center" wrapText="1"/>
    </xf>
    <xf numFmtId="43" fontId="6" fillId="7" borderId="1" xfId="1" applyFont="1" applyFill="1" applyBorder="1" applyAlignment="1">
      <alignment horizontal="center" vertical="center" wrapText="1"/>
    </xf>
    <xf numFmtId="0" fontId="6" fillId="7" borderId="1" xfId="0" applyNumberFormat="1" applyFont="1" applyFill="1" applyBorder="1" applyAlignment="1">
      <alignment horizontal="left" vertical="center" wrapText="1"/>
    </xf>
    <xf numFmtId="0" fontId="6" fillId="7" borderId="1" xfId="0" applyFont="1" applyFill="1" applyBorder="1" applyAlignment="1">
      <alignment vertical="top" wrapText="1"/>
    </xf>
    <xf numFmtId="164" fontId="8" fillId="7" borderId="1" xfId="1" applyNumberFormat="1" applyFont="1" applyFill="1" applyBorder="1" applyAlignment="1">
      <alignment horizontal="left" vertical="center" wrapText="1"/>
    </xf>
    <xf numFmtId="164" fontId="12" fillId="7" borderId="1" xfId="1" applyNumberFormat="1" applyFont="1" applyFill="1" applyBorder="1" applyAlignment="1">
      <alignment horizontal="left" vertical="center" wrapText="1"/>
    </xf>
    <xf numFmtId="2" fontId="19" fillId="7" borderId="1" xfId="0" applyNumberFormat="1" applyFont="1" applyFill="1" applyBorder="1" applyAlignment="1">
      <alignment horizontal="center" vertical="center" wrapText="1"/>
    </xf>
    <xf numFmtId="0" fontId="55" fillId="5" borderId="1" xfId="0" applyFont="1" applyFill="1" applyBorder="1" applyAlignment="1">
      <alignment horizontal="center" vertical="center" wrapText="1"/>
    </xf>
    <xf numFmtId="0" fontId="55" fillId="5" borderId="1" xfId="0" applyFont="1" applyFill="1" applyBorder="1" applyAlignment="1">
      <alignment horizontal="left" vertical="center" wrapText="1"/>
    </xf>
    <xf numFmtId="0" fontId="55" fillId="5" borderId="1" xfId="0" quotePrefix="1" applyFont="1" applyFill="1" applyBorder="1" applyAlignment="1">
      <alignment horizontal="left" vertical="center" wrapText="1"/>
    </xf>
    <xf numFmtId="0" fontId="6" fillId="5" borderId="1" xfId="0" quotePrefix="1" applyFont="1" applyFill="1" applyBorder="1" applyAlignment="1">
      <alignment vertical="top" wrapText="1"/>
    </xf>
    <xf numFmtId="0" fontId="56" fillId="0" borderId="1" xfId="0" quotePrefix="1" applyFont="1" applyFill="1" applyBorder="1" applyAlignment="1">
      <alignment horizontal="center" vertical="center" wrapText="1"/>
    </xf>
    <xf numFmtId="0" fontId="56" fillId="0" borderId="1"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5" borderId="4"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6" fillId="5" borderId="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8"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9" fillId="5" borderId="15" xfId="0" applyFont="1" applyFill="1" applyBorder="1" applyAlignment="1">
      <alignment horizontal="left" vertical="center" wrapText="1"/>
    </xf>
    <xf numFmtId="49" fontId="6" fillId="5" borderId="2" xfId="0" applyNumberFormat="1" applyFont="1" applyFill="1" applyBorder="1" applyAlignment="1">
      <alignment horizontal="center" vertical="center"/>
    </xf>
    <xf numFmtId="0" fontId="6" fillId="5" borderId="2" xfId="0" applyFont="1" applyFill="1" applyBorder="1" applyAlignment="1">
      <alignment horizontal="left" vertical="center" wrapText="1"/>
    </xf>
    <xf numFmtId="0" fontId="6" fillId="5" borderId="2" xfId="0" applyFont="1" applyFill="1" applyBorder="1" applyAlignment="1">
      <alignment vertical="center" wrapText="1"/>
    </xf>
    <xf numFmtId="49" fontId="6" fillId="5" borderId="2" xfId="0" applyNumberFormat="1" applyFont="1" applyFill="1" applyBorder="1" applyAlignment="1">
      <alignment horizontal="center" vertical="center" wrapText="1"/>
    </xf>
    <xf numFmtId="43" fontId="6" fillId="5" borderId="2" xfId="2" applyFont="1" applyFill="1" applyBorder="1" applyAlignment="1">
      <alignment horizontal="center" vertical="center" wrapText="1"/>
    </xf>
    <xf numFmtId="49" fontId="6" fillId="5" borderId="2" xfId="2" applyNumberFormat="1" applyFont="1" applyFill="1" applyBorder="1" applyAlignment="1">
      <alignment horizontal="left" vertical="center" wrapText="1"/>
    </xf>
    <xf numFmtId="0" fontId="9" fillId="5" borderId="14" xfId="0" applyFont="1" applyFill="1" applyBorder="1" applyAlignment="1">
      <alignment horizontal="center" vertical="center" wrapText="1"/>
    </xf>
    <xf numFmtId="0" fontId="6" fillId="5" borderId="18"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5" fillId="5" borderId="1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8" xfId="0" applyFont="1" applyFill="1" applyBorder="1" applyAlignment="1">
      <alignment horizontal="left" vertical="center" wrapText="1"/>
    </xf>
    <xf numFmtId="0" fontId="15" fillId="5" borderId="14" xfId="0" applyFont="1" applyFill="1" applyBorder="1" applyAlignment="1">
      <alignment horizontal="center" vertical="center" wrapText="1"/>
    </xf>
    <xf numFmtId="0" fontId="57" fillId="5" borderId="12" xfId="5" quotePrefix="1" applyFont="1" applyFill="1" applyBorder="1" applyAlignment="1" applyProtection="1">
      <alignment horizontal="center" vertical="center" wrapText="1"/>
    </xf>
    <xf numFmtId="0" fontId="25" fillId="5" borderId="12" xfId="5" applyFont="1" applyFill="1" applyBorder="1" applyAlignment="1" applyProtection="1">
      <alignment horizontal="center" vertical="center" wrapText="1"/>
    </xf>
    <xf numFmtId="0" fontId="15" fillId="5" borderId="15" xfId="0" applyFont="1" applyFill="1" applyBorder="1" applyAlignment="1">
      <alignment horizontal="center" vertical="center" wrapText="1"/>
    </xf>
    <xf numFmtId="0" fontId="25" fillId="5" borderId="14" xfId="5" applyFont="1" applyFill="1" applyBorder="1" applyAlignment="1" applyProtection="1">
      <alignment horizontal="center" vertical="center" wrapText="1"/>
    </xf>
    <xf numFmtId="49" fontId="15" fillId="5" borderId="1" xfId="0" applyNumberFormat="1" applyFont="1" applyFill="1" applyBorder="1" applyAlignment="1">
      <alignment horizontal="center" vertical="center"/>
    </xf>
    <xf numFmtId="0" fontId="15" fillId="5" borderId="1" xfId="0" applyFont="1" applyFill="1" applyBorder="1" applyAlignment="1">
      <alignment vertical="center" wrapText="1"/>
    </xf>
    <xf numFmtId="49" fontId="15" fillId="5" borderId="12" xfId="0" applyNumberFormat="1" applyFont="1" applyFill="1" applyBorder="1" applyAlignment="1">
      <alignment horizontal="center" vertical="center" wrapText="1"/>
    </xf>
    <xf numFmtId="49" fontId="15" fillId="5" borderId="8" xfId="0" applyNumberFormat="1" applyFont="1" applyFill="1" applyBorder="1" applyAlignment="1">
      <alignment horizontal="center" vertical="center"/>
    </xf>
    <xf numFmtId="0" fontId="15" fillId="5" borderId="8" xfId="0" applyFont="1" applyFill="1" applyBorder="1" applyAlignment="1">
      <alignment vertical="center" wrapText="1"/>
    </xf>
    <xf numFmtId="49" fontId="15" fillId="5" borderId="14" xfId="0" applyNumberFormat="1" applyFont="1" applyFill="1" applyBorder="1" applyAlignment="1">
      <alignment horizontal="center" vertical="center" wrapText="1"/>
    </xf>
    <xf numFmtId="43" fontId="15" fillId="5" borderId="13" xfId="2" applyFont="1" applyFill="1" applyBorder="1" applyAlignment="1">
      <alignment horizontal="center" vertical="center" wrapText="1"/>
    </xf>
    <xf numFmtId="49" fontId="15" fillId="5" borderId="12" xfId="2" applyNumberFormat="1" applyFont="1" applyFill="1" applyBorder="1" applyAlignment="1">
      <alignment horizontal="left" vertical="center" wrapText="1"/>
    </xf>
    <xf numFmtId="1" fontId="15" fillId="5" borderId="13" xfId="2" applyNumberFormat="1" applyFont="1" applyFill="1" applyBorder="1" applyAlignment="1">
      <alignment horizontal="center" vertical="center" wrapText="1"/>
    </xf>
    <xf numFmtId="43" fontId="15" fillId="5" borderId="15" xfId="2" applyFont="1" applyFill="1" applyBorder="1" applyAlignment="1">
      <alignment horizontal="center" vertical="center" wrapText="1"/>
    </xf>
    <xf numFmtId="49" fontId="15" fillId="5" borderId="14" xfId="2" applyNumberFormat="1" applyFont="1" applyFill="1" applyBorder="1" applyAlignment="1">
      <alignment horizontal="left" vertical="center" wrapText="1"/>
    </xf>
    <xf numFmtId="49" fontId="15" fillId="5" borderId="7" xfId="0" applyNumberFormat="1" applyFont="1" applyFill="1" applyBorder="1" applyAlignment="1">
      <alignment horizontal="center" vertical="center"/>
    </xf>
    <xf numFmtId="0" fontId="15" fillId="5" borderId="7" xfId="0" applyFont="1" applyFill="1" applyBorder="1" applyAlignment="1">
      <alignment horizontal="left" vertical="center" wrapText="1"/>
    </xf>
    <xf numFmtId="0" fontId="15" fillId="5" borderId="7" xfId="0" applyFont="1" applyFill="1" applyBorder="1" applyAlignment="1">
      <alignment vertical="center" wrapText="1"/>
    </xf>
    <xf numFmtId="49" fontId="15" fillId="5" borderId="10" xfId="0" applyNumberFormat="1" applyFont="1" applyFill="1" applyBorder="1" applyAlignment="1">
      <alignment horizontal="center" vertical="center" wrapText="1"/>
    </xf>
    <xf numFmtId="43" fontId="15" fillId="5" borderId="11" xfId="2" applyFont="1" applyFill="1" applyBorder="1" applyAlignment="1">
      <alignment horizontal="center" vertical="center" wrapText="1"/>
    </xf>
    <xf numFmtId="49" fontId="15" fillId="5" borderId="10" xfId="2" applyNumberFormat="1" applyFont="1" applyFill="1" applyBorder="1" applyAlignment="1">
      <alignment horizontal="left" vertical="center" wrapText="1"/>
    </xf>
    <xf numFmtId="0" fontId="55" fillId="5" borderId="2" xfId="0" applyFont="1" applyFill="1" applyBorder="1" applyAlignment="1">
      <alignment vertical="top" wrapText="1"/>
    </xf>
    <xf numFmtId="0" fontId="15" fillId="5" borderId="11"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15" fillId="5" borderId="12" xfId="0" applyFont="1" applyFill="1" applyBorder="1" applyAlignment="1">
      <alignment horizontal="left" vertical="center" wrapText="1"/>
    </xf>
    <xf numFmtId="0" fontId="15" fillId="5" borderId="13"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19" xfId="0" applyFont="1" applyFill="1" applyBorder="1" applyAlignment="1">
      <alignment horizontal="center" vertical="center" wrapText="1"/>
    </xf>
    <xf numFmtId="0" fontId="15" fillId="5" borderId="14" xfId="0" applyFont="1" applyFill="1" applyBorder="1" applyAlignment="1">
      <alignment horizontal="left" vertical="center" wrapText="1"/>
    </xf>
    <xf numFmtId="0" fontId="15" fillId="5" borderId="15" xfId="0" applyFont="1" applyFill="1" applyBorder="1" applyAlignment="1">
      <alignment horizontal="left" vertical="center" wrapText="1"/>
    </xf>
    <xf numFmtId="0" fontId="26" fillId="5" borderId="4" xfId="0" applyFont="1" applyFill="1" applyBorder="1" applyAlignment="1">
      <alignment horizontal="center" vertical="center" wrapText="1"/>
    </xf>
    <xf numFmtId="0" fontId="26" fillId="5" borderId="4" xfId="0" applyFont="1" applyFill="1" applyBorder="1" applyAlignment="1">
      <alignment horizontal="left" vertical="center" wrapText="1"/>
    </xf>
    <xf numFmtId="164" fontId="26" fillId="5" borderId="4" xfId="1" applyNumberFormat="1" applyFont="1" applyFill="1" applyBorder="1" applyAlignment="1">
      <alignment horizontal="left" vertical="center" wrapText="1"/>
    </xf>
    <xf numFmtId="1" fontId="26" fillId="5" borderId="4" xfId="0" applyNumberFormat="1"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14" fontId="27" fillId="5" borderId="1" xfId="0" applyNumberFormat="1" applyFont="1" applyFill="1" applyBorder="1" applyAlignment="1">
      <alignment horizontal="center" vertical="center" wrapText="1"/>
    </xf>
    <xf numFmtId="0" fontId="28" fillId="5" borderId="1" xfId="5" quotePrefix="1" applyFont="1" applyFill="1" applyBorder="1" applyAlignment="1" applyProtection="1">
      <alignment horizontal="center" vertical="center" wrapText="1"/>
    </xf>
    <xf numFmtId="0" fontId="27" fillId="5" borderId="1" xfId="0" applyFont="1" applyFill="1" applyBorder="1" applyAlignment="1">
      <alignment horizontal="center" vertical="center"/>
    </xf>
    <xf numFmtId="0" fontId="28" fillId="5" borderId="1" xfId="5" applyFont="1" applyFill="1" applyBorder="1" applyAlignment="1" applyProtection="1">
      <alignment horizontal="center" vertical="center" wrapText="1"/>
    </xf>
    <xf numFmtId="15" fontId="27" fillId="5"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xf>
    <xf numFmtId="164" fontId="27" fillId="5" borderId="1" xfId="1" applyNumberFormat="1" applyFont="1" applyFill="1" applyBorder="1" applyAlignment="1">
      <alignment horizontal="center" vertical="center" wrapText="1"/>
    </xf>
    <xf numFmtId="1" fontId="27" fillId="5" borderId="1" xfId="0" applyNumberFormat="1" applyFont="1" applyFill="1" applyBorder="1" applyAlignment="1">
      <alignment horizontal="center" vertical="center"/>
    </xf>
    <xf numFmtId="164" fontId="27" fillId="5" borderId="1" xfId="1" applyNumberFormat="1" applyFont="1" applyFill="1" applyBorder="1" applyAlignment="1">
      <alignment vertical="center" wrapText="1"/>
    </xf>
    <xf numFmtId="164" fontId="27" fillId="5" borderId="1" xfId="1" applyNumberFormat="1" applyFont="1" applyFill="1" applyBorder="1" applyAlignment="1">
      <alignment horizontal="left" vertical="center" wrapText="1"/>
    </xf>
    <xf numFmtId="164" fontId="27" fillId="5" borderId="1" xfId="0" applyNumberFormat="1" applyFont="1" applyFill="1" applyBorder="1" applyAlignment="1">
      <alignment horizontal="center" vertical="center" wrapText="1"/>
    </xf>
    <xf numFmtId="9" fontId="27" fillId="5" borderId="1" xfId="0" applyNumberFormat="1" applyFont="1" applyFill="1" applyBorder="1" applyAlignment="1">
      <alignment horizontal="center" vertical="center" wrapText="1"/>
    </xf>
    <xf numFmtId="3" fontId="27" fillId="5" borderId="1" xfId="1" applyNumberFormat="1" applyFont="1" applyFill="1" applyBorder="1" applyAlignment="1">
      <alignment horizontal="center" vertical="center" wrapText="1"/>
    </xf>
    <xf numFmtId="3" fontId="22" fillId="5" borderId="1" xfId="2" applyNumberFormat="1" applyFont="1" applyFill="1" applyBorder="1" applyAlignment="1">
      <alignment horizontal="center" vertical="center" wrapText="1"/>
    </xf>
    <xf numFmtId="0" fontId="27" fillId="5" borderId="1" xfId="0" quotePrefix="1" applyFont="1" applyFill="1" applyBorder="1" applyAlignment="1">
      <alignment vertical="top" wrapText="1"/>
    </xf>
    <xf numFmtId="164" fontId="22" fillId="5" borderId="1" xfId="1" applyNumberFormat="1" applyFont="1" applyFill="1" applyBorder="1" applyAlignment="1">
      <alignment horizontal="left" vertical="center" wrapText="1"/>
    </xf>
    <xf numFmtId="0" fontId="22" fillId="5" borderId="1" xfId="0" applyFont="1" applyFill="1" applyBorder="1" applyAlignment="1">
      <alignment horizontal="center" vertical="center" wrapText="1"/>
    </xf>
    <xf numFmtId="0" fontId="27" fillId="7"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5" borderId="1" xfId="0" applyFont="1" applyFill="1" applyBorder="1" applyAlignment="1">
      <alignment vertical="top" wrapText="1"/>
    </xf>
    <xf numFmtId="164" fontId="27" fillId="0" borderId="1" xfId="1" applyNumberFormat="1" applyFont="1" applyFill="1" applyBorder="1" applyAlignment="1">
      <alignment horizontal="center" vertical="center" wrapText="1"/>
    </xf>
    <xf numFmtId="164" fontId="58" fillId="4" borderId="1" xfId="1" applyNumberFormat="1" applyFont="1" applyFill="1" applyBorder="1" applyAlignment="1">
      <alignment horizontal="center" vertical="center" wrapText="1"/>
    </xf>
    <xf numFmtId="164" fontId="27" fillId="8" borderId="1" xfId="1" applyNumberFormat="1" applyFont="1" applyFill="1" applyBorder="1" applyAlignment="1">
      <alignment horizontal="center" vertical="center" wrapText="1"/>
    </xf>
    <xf numFmtId="3" fontId="58" fillId="6" borderId="1" xfId="0" applyNumberFormat="1" applyFont="1" applyFill="1" applyBorder="1" applyAlignment="1">
      <alignment horizontal="left" vertical="center" wrapText="1"/>
    </xf>
    <xf numFmtId="164" fontId="27" fillId="0" borderId="1" xfId="1" applyNumberFormat="1" applyFont="1" applyFill="1" applyBorder="1" applyAlignment="1">
      <alignment horizontal="left" vertical="center" wrapText="1"/>
    </xf>
    <xf numFmtId="164" fontId="58" fillId="6" borderId="1" xfId="1" applyNumberFormat="1" applyFont="1" applyFill="1" applyBorder="1" applyAlignment="1">
      <alignment horizontal="left" vertical="center" wrapText="1"/>
    </xf>
    <xf numFmtId="3" fontId="22" fillId="5" borderId="1" xfId="0" applyNumberFormat="1" applyFont="1" applyFill="1" applyBorder="1" applyAlignment="1">
      <alignment horizontal="center" vertical="center" wrapText="1"/>
    </xf>
    <xf numFmtId="0" fontId="27" fillId="0" borderId="1" xfId="0" applyFont="1" applyFill="1" applyBorder="1" applyAlignment="1">
      <alignment vertical="top" wrapText="1"/>
    </xf>
    <xf numFmtId="164" fontId="59" fillId="3" borderId="1" xfId="1" applyNumberFormat="1" applyFont="1" applyFill="1" applyBorder="1" applyAlignment="1">
      <alignment horizontal="left" vertical="center" wrapText="1"/>
    </xf>
    <xf numFmtId="164" fontId="60" fillId="3" borderId="1" xfId="1"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27" fillId="5" borderId="1" xfId="0" applyFont="1" applyFill="1" applyBorder="1" applyAlignment="1">
      <alignment vertical="center" wrapText="1"/>
    </xf>
    <xf numFmtId="0" fontId="27" fillId="0" borderId="1" xfId="0" applyFont="1" applyFill="1" applyBorder="1" applyAlignment="1">
      <alignment vertical="center" wrapText="1"/>
    </xf>
    <xf numFmtId="0" fontId="27" fillId="0" borderId="4"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27" fillId="5" borderId="5" xfId="0" applyFont="1" applyFill="1" applyBorder="1" applyAlignment="1">
      <alignment horizontal="center" vertical="center" wrapText="1"/>
    </xf>
    <xf numFmtId="0" fontId="27" fillId="5" borderId="18" xfId="0" applyFont="1" applyFill="1" applyBorder="1" applyAlignment="1">
      <alignment horizontal="center" vertical="center" wrapText="1"/>
    </xf>
    <xf numFmtId="49" fontId="27" fillId="5" borderId="1" xfId="0" applyNumberFormat="1" applyFont="1" applyFill="1" applyBorder="1" applyAlignment="1">
      <alignment horizontal="center" vertical="center"/>
    </xf>
    <xf numFmtId="49" fontId="27" fillId="5" borderId="1" xfId="0" applyNumberFormat="1" applyFont="1" applyFill="1" applyBorder="1" applyAlignment="1">
      <alignment horizontal="center" vertical="center" wrapText="1"/>
    </xf>
    <xf numFmtId="43" fontId="27" fillId="5" borderId="1" xfId="2" applyFont="1" applyFill="1" applyBorder="1" applyAlignment="1">
      <alignment horizontal="center" vertical="center"/>
    </xf>
    <xf numFmtId="41" fontId="27" fillId="5" borderId="1" xfId="2" applyNumberFormat="1" applyFont="1" applyFill="1" applyBorder="1" applyAlignment="1">
      <alignment horizontal="center" vertical="center" wrapText="1"/>
    </xf>
    <xf numFmtId="43" fontId="27" fillId="5" borderId="1" xfId="2" applyFont="1" applyFill="1" applyBorder="1" applyAlignment="1">
      <alignment vertical="center" wrapText="1"/>
    </xf>
    <xf numFmtId="43" fontId="27" fillId="5" borderId="1" xfId="2" applyFont="1" applyFill="1" applyBorder="1" applyAlignment="1">
      <alignment horizontal="center" vertical="center" wrapText="1"/>
    </xf>
    <xf numFmtId="49" fontId="27" fillId="5" borderId="1" xfId="2" applyNumberFormat="1" applyFont="1" applyFill="1" applyBorder="1" applyAlignment="1">
      <alignment horizontal="left" vertical="center" wrapText="1"/>
    </xf>
    <xf numFmtId="43" fontId="27" fillId="5" borderId="1" xfId="2" applyFont="1" applyFill="1" applyBorder="1" applyAlignment="1">
      <alignment horizontal="left" vertical="center" wrapText="1"/>
    </xf>
    <xf numFmtId="39" fontId="27" fillId="5" borderId="1" xfId="2" applyNumberFormat="1" applyFont="1" applyFill="1" applyBorder="1" applyAlignment="1">
      <alignment horizontal="center" vertical="center"/>
    </xf>
    <xf numFmtId="164" fontId="27" fillId="5" borderId="1" xfId="2" applyNumberFormat="1" applyFont="1" applyFill="1" applyBorder="1" applyAlignment="1">
      <alignment horizontal="center" vertical="center"/>
    </xf>
    <xf numFmtId="1" fontId="27" fillId="5" borderId="1" xfId="2" applyNumberFormat="1" applyFont="1" applyFill="1" applyBorder="1" applyAlignment="1">
      <alignment horizontal="center" vertical="center" wrapText="1"/>
    </xf>
    <xf numFmtId="39" fontId="27" fillId="5" borderId="1" xfId="4" applyNumberFormat="1" applyFont="1" applyFill="1" applyBorder="1" applyAlignment="1">
      <alignment horizontal="center" vertical="center"/>
    </xf>
    <xf numFmtId="49" fontId="27" fillId="5" borderId="1" xfId="4" applyNumberFormat="1" applyFont="1" applyFill="1" applyBorder="1" applyAlignment="1">
      <alignment horizontal="center" vertical="center"/>
    </xf>
    <xf numFmtId="164" fontId="27" fillId="5" borderId="1" xfId="2" applyNumberFormat="1" applyFont="1" applyFill="1" applyBorder="1" applyAlignment="1">
      <alignment horizontal="left" vertical="center" wrapText="1"/>
    </xf>
    <xf numFmtId="49" fontId="27" fillId="5" borderId="1" xfId="4" applyNumberFormat="1" applyFont="1" applyFill="1" applyBorder="1" applyAlignment="1">
      <alignment horizontal="center" vertical="center" wrapText="1"/>
    </xf>
    <xf numFmtId="2" fontId="27" fillId="5" borderId="1" xfId="4" applyNumberFormat="1" applyFont="1" applyFill="1" applyBorder="1" applyAlignment="1">
      <alignment horizontal="center" vertical="center"/>
    </xf>
    <xf numFmtId="0" fontId="61" fillId="0" borderId="1" xfId="0" applyFont="1" applyFill="1" applyBorder="1" applyAlignment="1">
      <alignment horizontal="left" vertical="center" wrapText="1"/>
    </xf>
    <xf numFmtId="0" fontId="27" fillId="5" borderId="1" xfId="2" applyNumberFormat="1" applyFont="1" applyFill="1" applyBorder="1" applyAlignment="1">
      <alignment horizontal="center" vertical="center"/>
    </xf>
    <xf numFmtId="164" fontId="27" fillId="5" borderId="1" xfId="1" quotePrefix="1" applyNumberFormat="1" applyFont="1" applyFill="1" applyBorder="1" applyAlignment="1">
      <alignment horizontal="center" vertical="center" wrapText="1"/>
    </xf>
    <xf numFmtId="0" fontId="27" fillId="5" borderId="1" xfId="4" applyNumberFormat="1" applyFont="1" applyFill="1" applyBorder="1" applyAlignment="1">
      <alignment horizontal="center" vertical="center" wrapText="1"/>
    </xf>
    <xf numFmtId="0" fontId="61" fillId="0" borderId="1" xfId="0" applyFont="1" applyFill="1" applyBorder="1" applyAlignment="1">
      <alignment vertical="top" wrapText="1"/>
    </xf>
    <xf numFmtId="2" fontId="27" fillId="5" borderId="1" xfId="4" applyNumberFormat="1" applyFont="1" applyFill="1" applyBorder="1" applyAlignment="1">
      <alignment horizontal="center" vertical="center" wrapText="1"/>
    </xf>
    <xf numFmtId="0" fontId="27" fillId="5" borderId="1" xfId="4" applyNumberFormat="1" applyFont="1" applyFill="1" applyBorder="1" applyAlignment="1">
      <alignment horizontal="center" vertical="center"/>
    </xf>
    <xf numFmtId="164" fontId="9" fillId="5" borderId="21" xfId="1" applyNumberFormat="1" applyFont="1" applyFill="1" applyBorder="1" applyAlignment="1">
      <alignment vertical="center" wrapText="1"/>
    </xf>
    <xf numFmtId="164" fontId="27" fillId="5" borderId="22" xfId="1" applyNumberFormat="1" applyFont="1" applyFill="1" applyBorder="1" applyAlignment="1">
      <alignment vertical="center" wrapText="1"/>
    </xf>
    <xf numFmtId="164" fontId="60" fillId="2" borderId="22" xfId="1" applyNumberFormat="1" applyFont="1" applyFill="1" applyBorder="1" applyAlignment="1">
      <alignment vertical="center" wrapText="1"/>
    </xf>
    <xf numFmtId="0" fontId="9" fillId="5" borderId="5" xfId="0" applyFont="1" applyFill="1" applyBorder="1" applyAlignment="1">
      <alignment horizontal="center" vertical="center" wrapText="1"/>
    </xf>
    <xf numFmtId="164" fontId="9" fillId="5" borderId="5" xfId="1" applyNumberFormat="1" applyFont="1" applyFill="1" applyBorder="1" applyAlignment="1">
      <alignment horizontal="center" vertical="center" wrapText="1"/>
    </xf>
    <xf numFmtId="164" fontId="9" fillId="5" borderId="5" xfId="1" applyNumberFormat="1" applyFont="1" applyFill="1" applyBorder="1" applyAlignment="1">
      <alignment horizontal="left" vertical="center" wrapText="1"/>
    </xf>
    <xf numFmtId="43" fontId="9" fillId="5" borderId="5" xfId="1" applyFont="1" applyFill="1" applyBorder="1" applyAlignment="1">
      <alignment horizontal="left" vertical="center" wrapText="1"/>
    </xf>
    <xf numFmtId="0" fontId="9" fillId="5" borderId="5" xfId="0" applyFont="1" applyFill="1" applyBorder="1" applyAlignment="1">
      <alignment horizontal="left" vertical="center" wrapText="1"/>
    </xf>
    <xf numFmtId="43" fontId="9" fillId="5" borderId="5" xfId="1" applyFont="1" applyFill="1" applyBorder="1" applyAlignment="1">
      <alignment horizontal="center" vertical="center" wrapText="1"/>
    </xf>
    <xf numFmtId="164" fontId="9" fillId="5" borderId="18" xfId="1" applyNumberFormat="1" applyFont="1" applyFill="1" applyBorder="1" applyAlignment="1" applyProtection="1">
      <alignment vertical="center" wrapText="1"/>
    </xf>
    <xf numFmtId="164" fontId="26" fillId="5" borderId="18" xfId="1" applyNumberFormat="1" applyFont="1" applyFill="1" applyBorder="1" applyAlignment="1">
      <alignment horizontal="left" vertical="center" wrapText="1"/>
    </xf>
    <xf numFmtId="0" fontId="27" fillId="5" borderId="23" xfId="0" applyFont="1" applyFill="1" applyBorder="1" applyAlignment="1">
      <alignment horizontal="center" vertical="center" wrapText="1"/>
    </xf>
    <xf numFmtId="164" fontId="27" fillId="5" borderId="23" xfId="1" applyNumberFormat="1" applyFont="1" applyFill="1" applyBorder="1" applyAlignment="1">
      <alignment horizontal="center" vertical="center" wrapText="1"/>
    </xf>
    <xf numFmtId="43" fontId="27" fillId="5" borderId="23" xfId="1" applyFont="1" applyFill="1" applyBorder="1" applyAlignment="1">
      <alignment horizontal="center" vertical="center" wrapText="1"/>
    </xf>
    <xf numFmtId="0" fontId="27" fillId="5" borderId="23" xfId="0" applyNumberFormat="1" applyFont="1" applyFill="1" applyBorder="1" applyAlignment="1">
      <alignment horizontal="left" vertical="center" wrapText="1"/>
    </xf>
    <xf numFmtId="164" fontId="27" fillId="5" borderId="6" xfId="1" applyNumberFormat="1" applyFont="1" applyFill="1" applyBorder="1" applyAlignment="1">
      <alignment vertical="center" wrapText="1"/>
    </xf>
    <xf numFmtId="164" fontId="22" fillId="5" borderId="6" xfId="1" applyNumberFormat="1" applyFont="1" applyFill="1" applyBorder="1" applyAlignment="1">
      <alignment horizontal="left" vertical="center" wrapText="1"/>
    </xf>
    <xf numFmtId="164" fontId="22" fillId="5" borderId="6" xfId="1" quotePrefix="1" applyNumberFormat="1" applyFont="1" applyFill="1" applyBorder="1" applyAlignment="1">
      <alignment horizontal="left" vertical="center" wrapText="1"/>
    </xf>
    <xf numFmtId="0" fontId="27" fillId="5" borderId="6" xfId="0" quotePrefix="1" applyFont="1" applyFill="1" applyBorder="1" applyAlignment="1">
      <alignment vertical="top" wrapText="1"/>
    </xf>
    <xf numFmtId="0" fontId="27" fillId="0" borderId="23" xfId="0" applyFont="1" applyFill="1" applyBorder="1" applyAlignment="1">
      <alignment horizontal="center" vertical="center" wrapText="1"/>
    </xf>
    <xf numFmtId="164" fontId="58" fillId="4" borderId="23" xfId="1" applyNumberFormat="1" applyFont="1" applyFill="1" applyBorder="1" applyAlignment="1">
      <alignment horizontal="center" vertical="center" wrapText="1"/>
    </xf>
    <xf numFmtId="164" fontId="58" fillId="4" borderId="23" xfId="1" applyNumberFormat="1" applyFont="1" applyFill="1" applyBorder="1" applyAlignment="1">
      <alignment horizontal="left" vertical="center" wrapText="1"/>
    </xf>
    <xf numFmtId="43" fontId="58" fillId="4" borderId="23" xfId="1" applyFont="1" applyFill="1" applyBorder="1" applyAlignment="1">
      <alignment horizontal="left" vertical="center" wrapText="1"/>
    </xf>
    <xf numFmtId="0" fontId="58" fillId="6" borderId="23" xfId="0" applyFont="1" applyFill="1" applyBorder="1" applyAlignment="1">
      <alignment horizontal="left" vertical="center" wrapText="1"/>
    </xf>
    <xf numFmtId="43" fontId="58" fillId="2" borderId="23" xfId="1" applyFont="1" applyFill="1" applyBorder="1" applyAlignment="1">
      <alignment horizontal="center" vertical="center" wrapText="1"/>
    </xf>
    <xf numFmtId="164" fontId="58" fillId="2" borderId="6" xfId="1" applyNumberFormat="1" applyFont="1" applyFill="1" applyBorder="1" applyAlignment="1">
      <alignment vertical="center" wrapText="1"/>
    </xf>
    <xf numFmtId="164" fontId="59" fillId="3" borderId="6" xfId="1" applyNumberFormat="1" applyFont="1" applyFill="1" applyBorder="1" applyAlignment="1">
      <alignment horizontal="left" vertical="center" wrapText="1"/>
    </xf>
    <xf numFmtId="0" fontId="6" fillId="7" borderId="3" xfId="0" applyFont="1" applyFill="1" applyBorder="1" applyAlignment="1">
      <alignment horizontal="left" vertical="center" wrapText="1"/>
    </xf>
    <xf numFmtId="0" fontId="6" fillId="7" borderId="3" xfId="0" applyFont="1" applyFill="1" applyBorder="1" applyAlignment="1">
      <alignment horizontal="center" vertical="center" wrapText="1"/>
    </xf>
    <xf numFmtId="14" fontId="6" fillId="7" borderId="3" xfId="0" applyNumberFormat="1" applyFont="1" applyFill="1" applyBorder="1" applyAlignment="1">
      <alignment horizontal="center" vertical="center" wrapText="1"/>
    </xf>
    <xf numFmtId="0" fontId="20" fillId="7" borderId="3" xfId="5" applyFont="1" applyFill="1" applyBorder="1" applyAlignment="1" applyProtection="1">
      <alignment horizontal="center" vertical="center" wrapText="1"/>
    </xf>
    <xf numFmtId="2" fontId="19" fillId="7" borderId="3" xfId="0" applyNumberFormat="1" applyFont="1" applyFill="1" applyBorder="1" applyAlignment="1">
      <alignment horizontal="center" vertical="center" wrapText="1"/>
    </xf>
    <xf numFmtId="164" fontId="6" fillId="7" borderId="3" xfId="1" applyNumberFormat="1" applyFont="1" applyFill="1" applyBorder="1" applyAlignment="1">
      <alignment horizontal="center" vertical="center" wrapText="1"/>
    </xf>
    <xf numFmtId="164" fontId="6" fillId="7" borderId="3" xfId="1" applyNumberFormat="1" applyFont="1" applyFill="1" applyBorder="1" applyAlignment="1">
      <alignment vertical="center" wrapText="1"/>
    </xf>
    <xf numFmtId="9" fontId="6" fillId="7" borderId="3" xfId="0" applyNumberFormat="1" applyFont="1" applyFill="1" applyBorder="1" applyAlignment="1">
      <alignment horizontal="center" vertical="center" wrapText="1"/>
    </xf>
    <xf numFmtId="3" fontId="8" fillId="7" borderId="3" xfId="2" applyNumberFormat="1" applyFont="1" applyFill="1" applyBorder="1" applyAlignment="1">
      <alignment horizontal="center" vertical="center" wrapText="1"/>
    </xf>
    <xf numFmtId="0" fontId="6" fillId="7" borderId="3" xfId="0" applyFont="1" applyFill="1" applyBorder="1" applyAlignment="1">
      <alignment vertical="top" wrapText="1"/>
    </xf>
    <xf numFmtId="0" fontId="55" fillId="0" borderId="4" xfId="0" applyFont="1" applyFill="1" applyBorder="1" applyAlignment="1">
      <alignment horizontal="left" vertical="center" wrapText="1"/>
    </xf>
    <xf numFmtId="164" fontId="6" fillId="5" borderId="4" xfId="1" applyNumberFormat="1" applyFont="1" applyFill="1" applyBorder="1" applyAlignment="1">
      <alignment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164" fontId="27" fillId="0" borderId="4" xfId="1" applyNumberFormat="1" applyFont="1" applyFill="1" applyBorder="1" applyAlignment="1">
      <alignment horizontal="center" vertical="center" wrapText="1"/>
    </xf>
    <xf numFmtId="164" fontId="58" fillId="4" borderId="4" xfId="1" applyNumberFormat="1" applyFont="1" applyFill="1" applyBorder="1" applyAlignment="1">
      <alignment horizontal="center" vertical="center" wrapText="1"/>
    </xf>
    <xf numFmtId="164" fontId="27" fillId="5" borderId="4" xfId="1" applyNumberFormat="1" applyFont="1" applyFill="1" applyBorder="1" applyAlignment="1">
      <alignment horizontal="left" vertical="center" wrapText="1"/>
    </xf>
    <xf numFmtId="164" fontId="27" fillId="8" borderId="4" xfId="1" applyNumberFormat="1" applyFont="1" applyFill="1" applyBorder="1" applyAlignment="1">
      <alignment horizontal="center" vertical="center" wrapText="1"/>
    </xf>
    <xf numFmtId="3" fontId="58" fillId="6" borderId="4" xfId="0" applyNumberFormat="1" applyFont="1" applyFill="1" applyBorder="1" applyAlignment="1">
      <alignment horizontal="left" vertical="center" wrapText="1"/>
    </xf>
    <xf numFmtId="164" fontId="27" fillId="0" borderId="4" xfId="1" applyNumberFormat="1" applyFont="1" applyFill="1" applyBorder="1" applyAlignment="1">
      <alignment horizontal="left" vertical="center" wrapText="1"/>
    </xf>
    <xf numFmtId="164" fontId="58" fillId="6" borderId="4" xfId="1" applyNumberFormat="1" applyFont="1" applyFill="1" applyBorder="1" applyAlignment="1">
      <alignment horizontal="left" vertical="center" wrapText="1"/>
    </xf>
    <xf numFmtId="164" fontId="27" fillId="5" borderId="4" xfId="1" applyNumberFormat="1" applyFont="1" applyFill="1" applyBorder="1" applyAlignment="1">
      <alignment horizontal="center" vertical="center" wrapText="1"/>
    </xf>
    <xf numFmtId="0" fontId="27" fillId="5" borderId="4" xfId="0" applyFont="1" applyFill="1" applyBorder="1" applyAlignment="1">
      <alignment horizontal="left" vertical="center" wrapText="1"/>
    </xf>
    <xf numFmtId="3" fontId="22" fillId="5" borderId="4" xfId="0" applyNumberFormat="1" applyFont="1" applyFill="1" applyBorder="1" applyAlignment="1">
      <alignment horizontal="center" vertical="center" wrapText="1"/>
    </xf>
    <xf numFmtId="164" fontId="35" fillId="2" borderId="4" xfId="1" applyNumberFormat="1" applyFont="1" applyFill="1" applyBorder="1" applyAlignment="1">
      <alignment vertical="center" wrapText="1"/>
    </xf>
    <xf numFmtId="0" fontId="27" fillId="0" borderId="4" xfId="0" applyFont="1" applyFill="1" applyBorder="1" applyAlignment="1">
      <alignment vertical="top" wrapText="1"/>
    </xf>
    <xf numFmtId="0" fontId="30" fillId="5" borderId="24" xfId="0" applyFont="1" applyFill="1" applyBorder="1" applyAlignment="1">
      <alignment horizontal="center" vertical="center" wrapText="1"/>
    </xf>
    <xf numFmtId="0" fontId="30" fillId="5" borderId="25" xfId="0" applyFont="1" applyFill="1" applyBorder="1" applyAlignment="1">
      <alignment horizontal="left" vertical="center" wrapText="1"/>
    </xf>
    <xf numFmtId="0" fontId="27" fillId="5" borderId="26" xfId="0" applyFont="1" applyFill="1" applyBorder="1" applyAlignment="1">
      <alignment vertical="center" wrapText="1"/>
    </xf>
    <xf numFmtId="0" fontId="30" fillId="5" borderId="24" xfId="0" applyFont="1" applyFill="1" applyBorder="1" applyAlignment="1">
      <alignment horizontal="left" vertical="center" wrapText="1"/>
    </xf>
    <xf numFmtId="0" fontId="30" fillId="5" borderId="9" xfId="0" applyFont="1" applyFill="1" applyBorder="1" applyAlignment="1">
      <alignment horizontal="left" vertical="center" wrapText="1"/>
    </xf>
    <xf numFmtId="0" fontId="30" fillId="5" borderId="9" xfId="0" applyFont="1" applyFill="1" applyBorder="1" applyAlignment="1">
      <alignment horizontal="center" vertical="center" wrapText="1"/>
    </xf>
    <xf numFmtId="0" fontId="30" fillId="5" borderId="24" xfId="0" applyFont="1" applyFill="1" applyBorder="1" applyAlignment="1">
      <alignment vertical="center" wrapText="1"/>
    </xf>
    <xf numFmtId="164" fontId="30" fillId="5" borderId="25" xfId="1" applyNumberFormat="1" applyFont="1" applyFill="1" applyBorder="1" applyAlignment="1">
      <alignment horizontal="center" vertical="center" wrapText="1"/>
    </xf>
    <xf numFmtId="164" fontId="30" fillId="5" borderId="27" xfId="1" applyNumberFormat="1" applyFont="1" applyFill="1" applyBorder="1" applyAlignment="1">
      <alignment horizontal="center" vertical="center" wrapText="1"/>
    </xf>
    <xf numFmtId="164" fontId="30" fillId="5" borderId="24" xfId="1" applyNumberFormat="1" applyFont="1" applyFill="1" applyBorder="1" applyAlignment="1">
      <alignment horizontal="center" vertical="center" wrapText="1"/>
    </xf>
    <xf numFmtId="164" fontId="30" fillId="5" borderId="9" xfId="1" applyNumberFormat="1" applyFont="1" applyFill="1" applyBorder="1" applyAlignment="1">
      <alignment horizontal="center" vertical="center" wrapText="1"/>
    </xf>
    <xf numFmtId="164" fontId="30" fillId="5" borderId="9" xfId="1" applyNumberFormat="1" applyFont="1" applyFill="1" applyBorder="1" applyAlignment="1">
      <alignment horizontal="left" vertical="center" wrapText="1"/>
    </xf>
    <xf numFmtId="164" fontId="30" fillId="5" borderId="25" xfId="1" applyNumberFormat="1" applyFont="1" applyFill="1" applyBorder="1" applyAlignment="1">
      <alignment horizontal="left" vertical="center" wrapText="1"/>
    </xf>
    <xf numFmtId="3" fontId="30" fillId="5" borderId="25" xfId="0" applyNumberFormat="1" applyFont="1" applyFill="1" applyBorder="1" applyAlignment="1">
      <alignment horizontal="left" vertical="center" wrapText="1"/>
    </xf>
    <xf numFmtId="164" fontId="30" fillId="5" borderId="24" xfId="1" applyNumberFormat="1" applyFont="1" applyFill="1" applyBorder="1" applyAlignment="1">
      <alignment horizontal="left" vertical="center" wrapText="1"/>
    </xf>
    <xf numFmtId="0" fontId="30" fillId="5" borderId="27" xfId="0" applyFont="1" applyFill="1" applyBorder="1" applyAlignment="1">
      <alignment horizontal="left" vertical="center" wrapText="1"/>
    </xf>
    <xf numFmtId="3" fontId="30" fillId="5" borderId="25" xfId="0" applyNumberFormat="1" applyFont="1" applyFill="1" applyBorder="1" applyAlignment="1">
      <alignment horizontal="center" vertical="center" wrapText="1"/>
    </xf>
    <xf numFmtId="164" fontId="30" fillId="5" borderId="24" xfId="1" applyNumberFormat="1" applyFont="1" applyFill="1" applyBorder="1" applyAlignment="1">
      <alignment vertical="center" wrapText="1"/>
    </xf>
    <xf numFmtId="49" fontId="27" fillId="5" borderId="11" xfId="0" applyNumberFormat="1" applyFont="1" applyFill="1" applyBorder="1" applyAlignment="1">
      <alignment horizontal="center" vertical="center"/>
    </xf>
    <xf numFmtId="0" fontId="27" fillId="5" borderId="10" xfId="0" applyFont="1" applyFill="1" applyBorder="1" applyAlignment="1">
      <alignment horizontal="left" vertical="center" wrapText="1"/>
    </xf>
    <xf numFmtId="49" fontId="27" fillId="5" borderId="13" xfId="0" applyNumberFormat="1" applyFont="1" applyFill="1" applyBorder="1" applyAlignment="1">
      <alignment horizontal="center" vertical="center"/>
    </xf>
    <xf numFmtId="0" fontId="27" fillId="5" borderId="12" xfId="0" applyFont="1" applyFill="1" applyBorder="1" applyAlignment="1">
      <alignment horizontal="left" vertical="center" wrapText="1"/>
    </xf>
    <xf numFmtId="49" fontId="27" fillId="5" borderId="15" xfId="0" applyNumberFormat="1" applyFont="1" applyFill="1" applyBorder="1" applyAlignment="1">
      <alignment horizontal="center" vertical="center"/>
    </xf>
    <xf numFmtId="0" fontId="27" fillId="5" borderId="14" xfId="0" applyFont="1" applyFill="1" applyBorder="1" applyAlignment="1">
      <alignment horizontal="left" vertical="center" wrapText="1"/>
    </xf>
    <xf numFmtId="0" fontId="27" fillId="5" borderId="11" xfId="0" applyFont="1" applyFill="1" applyBorder="1" applyAlignment="1">
      <alignment vertical="center" wrapText="1"/>
    </xf>
    <xf numFmtId="0" fontId="27" fillId="5" borderId="7" xfId="0" applyFont="1" applyFill="1" applyBorder="1" applyAlignment="1">
      <alignment vertical="center" wrapText="1"/>
    </xf>
    <xf numFmtId="49" fontId="27" fillId="5" borderId="7" xfId="0" applyNumberFormat="1" applyFont="1" applyFill="1" applyBorder="1" applyAlignment="1">
      <alignment horizontal="center" vertical="center" wrapText="1"/>
    </xf>
    <xf numFmtId="49" fontId="27" fillId="5" borderId="7" xfId="0" applyNumberFormat="1" applyFont="1" applyFill="1" applyBorder="1" applyAlignment="1">
      <alignment horizontal="center" vertical="center"/>
    </xf>
    <xf numFmtId="15" fontId="27" fillId="5" borderId="7" xfId="0" applyNumberFormat="1" applyFont="1" applyFill="1" applyBorder="1" applyAlignment="1">
      <alignment horizontal="center" vertical="center" wrapText="1"/>
    </xf>
    <xf numFmtId="43" fontId="27" fillId="5" borderId="7" xfId="2" applyFont="1" applyFill="1" applyBorder="1" applyAlignment="1">
      <alignment horizontal="center" vertical="center"/>
    </xf>
    <xf numFmtId="41" fontId="27" fillId="5" borderId="7" xfId="2" applyNumberFormat="1" applyFont="1" applyFill="1" applyBorder="1" applyAlignment="1">
      <alignment horizontal="center" vertical="center" wrapText="1"/>
    </xf>
    <xf numFmtId="43" fontId="27" fillId="5" borderId="7" xfId="2" applyFont="1" applyFill="1" applyBorder="1" applyAlignment="1">
      <alignment vertical="center" wrapText="1"/>
    </xf>
    <xf numFmtId="43" fontId="27" fillId="5" borderId="7" xfId="2" applyFont="1" applyFill="1" applyBorder="1" applyAlignment="1">
      <alignment horizontal="center" vertical="center" wrapText="1"/>
    </xf>
    <xf numFmtId="49" fontId="27" fillId="5" borderId="7" xfId="2" applyNumberFormat="1" applyFont="1" applyFill="1" applyBorder="1" applyAlignment="1">
      <alignment horizontal="left" vertical="center" wrapText="1"/>
    </xf>
    <xf numFmtId="43" fontId="27" fillId="5" borderId="7" xfId="2" applyFont="1" applyFill="1" applyBorder="1" applyAlignment="1">
      <alignment horizontal="left" vertical="center" wrapText="1"/>
    </xf>
    <xf numFmtId="39" fontId="27" fillId="5" borderId="7" xfId="2" applyNumberFormat="1" applyFont="1" applyFill="1" applyBorder="1" applyAlignment="1">
      <alignment horizontal="center" vertical="center"/>
    </xf>
    <xf numFmtId="164" fontId="27" fillId="5" borderId="7" xfId="2" applyNumberFormat="1" applyFont="1" applyFill="1" applyBorder="1" applyAlignment="1">
      <alignment horizontal="center" vertical="center"/>
    </xf>
    <xf numFmtId="164" fontId="27" fillId="5" borderId="10" xfId="2" applyNumberFormat="1" applyFont="1" applyFill="1" applyBorder="1" applyAlignment="1">
      <alignment horizontal="center" vertical="center"/>
    </xf>
    <xf numFmtId="0" fontId="27" fillId="5" borderId="13" xfId="0" applyFont="1" applyFill="1" applyBorder="1" applyAlignment="1">
      <alignment vertical="center" wrapText="1"/>
    </xf>
    <xf numFmtId="164" fontId="27" fillId="5" borderId="12" xfId="2" applyNumberFormat="1" applyFont="1" applyFill="1" applyBorder="1" applyAlignment="1">
      <alignment horizontal="center" vertical="center"/>
    </xf>
    <xf numFmtId="164" fontId="27" fillId="5" borderId="12" xfId="2" applyNumberFormat="1" applyFont="1" applyFill="1" applyBorder="1" applyAlignment="1">
      <alignment horizontal="center" vertical="center" wrapText="1"/>
    </xf>
    <xf numFmtId="0" fontId="27" fillId="5" borderId="15" xfId="0" applyFont="1" applyFill="1" applyBorder="1" applyAlignment="1">
      <alignment vertical="center" wrapText="1"/>
    </xf>
    <xf numFmtId="0" fontId="27" fillId="5" borderId="8" xfId="0" applyFont="1" applyFill="1" applyBorder="1" applyAlignment="1">
      <alignment vertical="center" wrapText="1"/>
    </xf>
    <xf numFmtId="49" fontId="27" fillId="5" borderId="8" xfId="0" applyNumberFormat="1" applyFont="1" applyFill="1" applyBorder="1" applyAlignment="1">
      <alignment horizontal="center" vertical="center" wrapText="1"/>
    </xf>
    <xf numFmtId="49" fontId="27" fillId="5" borderId="8" xfId="0" applyNumberFormat="1" applyFont="1" applyFill="1" applyBorder="1" applyAlignment="1">
      <alignment horizontal="center" vertical="center"/>
    </xf>
    <xf numFmtId="15" fontId="27" fillId="5" borderId="8" xfId="0" applyNumberFormat="1" applyFont="1" applyFill="1" applyBorder="1" applyAlignment="1">
      <alignment horizontal="center" vertical="center" wrapText="1"/>
    </xf>
    <xf numFmtId="43" fontId="27" fillId="5" borderId="8" xfId="2" applyFont="1" applyFill="1" applyBorder="1" applyAlignment="1">
      <alignment horizontal="center" vertical="center"/>
    </xf>
    <xf numFmtId="41" fontId="27" fillId="5" borderId="8" xfId="2" applyNumberFormat="1" applyFont="1" applyFill="1" applyBorder="1" applyAlignment="1">
      <alignment horizontal="center" vertical="center" wrapText="1"/>
    </xf>
    <xf numFmtId="43" fontId="27" fillId="5" borderId="8" xfId="2" applyFont="1" applyFill="1" applyBorder="1" applyAlignment="1">
      <alignment vertical="center" wrapText="1"/>
    </xf>
    <xf numFmtId="43" fontId="27" fillId="5" borderId="8" xfId="2" applyFont="1" applyFill="1" applyBorder="1" applyAlignment="1">
      <alignment horizontal="center" vertical="center" wrapText="1"/>
    </xf>
    <xf numFmtId="49" fontId="27" fillId="5" borderId="8" xfId="2" applyNumberFormat="1" applyFont="1" applyFill="1" applyBorder="1" applyAlignment="1">
      <alignment horizontal="left" vertical="center" wrapText="1"/>
    </xf>
    <xf numFmtId="43" fontId="27" fillId="5" borderId="8" xfId="2" applyFont="1" applyFill="1" applyBorder="1" applyAlignment="1">
      <alignment horizontal="left" vertical="center" wrapText="1"/>
    </xf>
    <xf numFmtId="39" fontId="27" fillId="5" borderId="8" xfId="2" applyNumberFormat="1" applyFont="1" applyFill="1" applyBorder="1" applyAlignment="1">
      <alignment horizontal="center" vertical="center"/>
    </xf>
    <xf numFmtId="164" fontId="27" fillId="5" borderId="8" xfId="2" applyNumberFormat="1" applyFont="1" applyFill="1" applyBorder="1" applyAlignment="1">
      <alignment horizontal="center" vertical="center"/>
    </xf>
    <xf numFmtId="164" fontId="27" fillId="5" borderId="14" xfId="2" applyNumberFormat="1" applyFont="1" applyFill="1" applyBorder="1" applyAlignment="1">
      <alignment horizontal="center" vertical="center"/>
    </xf>
    <xf numFmtId="1" fontId="27" fillId="5" borderId="11" xfId="2" applyNumberFormat="1" applyFont="1" applyFill="1" applyBorder="1" applyAlignment="1">
      <alignment horizontal="center" vertical="center" wrapText="1"/>
    </xf>
    <xf numFmtId="1" fontId="27" fillId="5" borderId="10" xfId="2" applyNumberFormat="1" applyFont="1" applyFill="1" applyBorder="1" applyAlignment="1">
      <alignment horizontal="center" vertical="center"/>
    </xf>
    <xf numFmtId="1" fontId="27" fillId="5" borderId="13" xfId="2" applyNumberFormat="1" applyFont="1" applyFill="1" applyBorder="1" applyAlignment="1">
      <alignment horizontal="center" vertical="center" wrapText="1"/>
    </xf>
    <xf numFmtId="1" fontId="27" fillId="5" borderId="12" xfId="2" applyNumberFormat="1" applyFont="1" applyFill="1" applyBorder="1" applyAlignment="1">
      <alignment horizontal="center" vertical="center"/>
    </xf>
    <xf numFmtId="1" fontId="27" fillId="5" borderId="15" xfId="2" applyNumberFormat="1" applyFont="1" applyFill="1" applyBorder="1" applyAlignment="1">
      <alignment horizontal="center" vertical="center" wrapText="1"/>
    </xf>
    <xf numFmtId="1" fontId="27" fillId="5" borderId="14" xfId="2" applyNumberFormat="1" applyFont="1" applyFill="1" applyBorder="1" applyAlignment="1">
      <alignment horizontal="center" vertical="center"/>
    </xf>
    <xf numFmtId="1" fontId="27" fillId="5" borderId="28" xfId="2" applyNumberFormat="1" applyFont="1" applyFill="1" applyBorder="1" applyAlignment="1">
      <alignment horizontal="center" vertical="center"/>
    </xf>
    <xf numFmtId="1" fontId="27" fillId="5" borderId="20" xfId="2" quotePrefix="1" applyNumberFormat="1" applyFont="1" applyFill="1" applyBorder="1" applyAlignment="1">
      <alignment horizontal="center" vertical="center"/>
    </xf>
    <xf numFmtId="1" fontId="27" fillId="5" borderId="20" xfId="2" applyNumberFormat="1" applyFont="1" applyFill="1" applyBorder="1" applyAlignment="1">
      <alignment horizontal="center" vertical="center"/>
    </xf>
    <xf numFmtId="1" fontId="27" fillId="5" borderId="19" xfId="2" applyNumberFormat="1" applyFont="1" applyFill="1" applyBorder="1" applyAlignment="1">
      <alignment horizontal="center" vertical="center"/>
    </xf>
    <xf numFmtId="1" fontId="27" fillId="5" borderId="11" xfId="2" applyNumberFormat="1" applyFont="1" applyFill="1" applyBorder="1" applyAlignment="1">
      <alignment horizontal="center" vertical="center"/>
    </xf>
    <xf numFmtId="164" fontId="27" fillId="5" borderId="7" xfId="1" applyNumberFormat="1" applyFont="1" applyFill="1" applyBorder="1" applyAlignment="1">
      <alignment horizontal="center" vertical="center" wrapText="1"/>
    </xf>
    <xf numFmtId="164" fontId="27" fillId="5" borderId="7" xfId="1" applyNumberFormat="1" applyFont="1" applyFill="1" applyBorder="1" applyAlignment="1">
      <alignment vertical="center" wrapText="1"/>
    </xf>
    <xf numFmtId="164" fontId="27" fillId="5" borderId="7" xfId="1" applyNumberFormat="1" applyFont="1" applyFill="1" applyBorder="1" applyAlignment="1">
      <alignment horizontal="left" vertical="center" wrapText="1"/>
    </xf>
    <xf numFmtId="164" fontId="27" fillId="5" borderId="10" xfId="1" applyNumberFormat="1" applyFont="1" applyFill="1" applyBorder="1" applyAlignment="1">
      <alignment horizontal="center" vertical="center" wrapText="1"/>
    </xf>
    <xf numFmtId="1" fontId="27" fillId="5" borderId="13" xfId="2" applyNumberFormat="1" applyFont="1" applyFill="1" applyBorder="1" applyAlignment="1">
      <alignment horizontal="center" vertical="center"/>
    </xf>
    <xf numFmtId="164" fontId="27" fillId="5" borderId="12" xfId="1" applyNumberFormat="1" applyFont="1" applyFill="1" applyBorder="1" applyAlignment="1">
      <alignment horizontal="center" vertical="center" wrapText="1"/>
    </xf>
    <xf numFmtId="1" fontId="27" fillId="5" borderId="15" xfId="2" applyNumberFormat="1" applyFont="1" applyFill="1" applyBorder="1" applyAlignment="1">
      <alignment horizontal="center" vertical="center"/>
    </xf>
    <xf numFmtId="164" fontId="27" fillId="5" borderId="8" xfId="1" applyNumberFormat="1" applyFont="1" applyFill="1" applyBorder="1" applyAlignment="1">
      <alignment horizontal="center" vertical="center" wrapText="1"/>
    </xf>
    <xf numFmtId="164" fontId="27" fillId="5" borderId="8" xfId="1" applyNumberFormat="1" applyFont="1" applyFill="1" applyBorder="1" applyAlignment="1">
      <alignment vertical="center" wrapText="1"/>
    </xf>
    <xf numFmtId="164" fontId="27" fillId="5" borderId="8" xfId="1" applyNumberFormat="1" applyFont="1" applyFill="1" applyBorder="1" applyAlignment="1">
      <alignment horizontal="left" vertical="center" wrapText="1"/>
    </xf>
    <xf numFmtId="164" fontId="27" fillId="5" borderId="14" xfId="1" applyNumberFormat="1" applyFont="1" applyFill="1" applyBorder="1" applyAlignment="1">
      <alignment horizontal="center" vertical="center" wrapText="1"/>
    </xf>
    <xf numFmtId="39" fontId="27" fillId="5" borderId="11" xfId="4" applyNumberFormat="1" applyFont="1" applyFill="1" applyBorder="1" applyAlignment="1">
      <alignment horizontal="center" vertical="center" wrapText="1"/>
    </xf>
    <xf numFmtId="39" fontId="27" fillId="5" borderId="7" xfId="4" applyNumberFormat="1" applyFont="1" applyFill="1" applyBorder="1" applyAlignment="1">
      <alignment horizontal="center" vertical="center"/>
    </xf>
    <xf numFmtId="9" fontId="27" fillId="5" borderId="10" xfId="0" applyNumberFormat="1" applyFont="1" applyFill="1" applyBorder="1" applyAlignment="1">
      <alignment horizontal="center" vertical="center" wrapText="1"/>
    </xf>
    <xf numFmtId="39" fontId="27" fillId="5" borderId="13" xfId="4" applyNumberFormat="1" applyFont="1" applyFill="1" applyBorder="1" applyAlignment="1">
      <alignment horizontal="center" vertical="center" wrapText="1"/>
    </xf>
    <xf numFmtId="9" fontId="27" fillId="5" borderId="12" xfId="0" applyNumberFormat="1" applyFont="1" applyFill="1" applyBorder="1" applyAlignment="1">
      <alignment horizontal="center" vertical="center" wrapText="1"/>
    </xf>
    <xf numFmtId="39" fontId="27" fillId="5" borderId="15" xfId="4" applyNumberFormat="1" applyFont="1" applyFill="1" applyBorder="1" applyAlignment="1">
      <alignment horizontal="center" vertical="center" wrapText="1"/>
    </xf>
    <xf numFmtId="39" fontId="27" fillId="5" borderId="8" xfId="4" applyNumberFormat="1" applyFont="1" applyFill="1" applyBorder="1" applyAlignment="1">
      <alignment horizontal="center" vertical="center"/>
    </xf>
    <xf numFmtId="9" fontId="27" fillId="5" borderId="14" xfId="0" applyNumberFormat="1" applyFont="1" applyFill="1" applyBorder="1" applyAlignment="1">
      <alignment horizontal="center" vertical="center" wrapText="1"/>
    </xf>
    <xf numFmtId="39" fontId="27" fillId="5" borderId="11" xfId="4" applyNumberFormat="1" applyFont="1" applyFill="1" applyBorder="1" applyAlignment="1">
      <alignment horizontal="center" vertical="center"/>
    </xf>
    <xf numFmtId="49" fontId="27" fillId="5" borderId="7" xfId="4" applyNumberFormat="1" applyFont="1" applyFill="1" applyBorder="1" applyAlignment="1">
      <alignment horizontal="center" vertical="center"/>
    </xf>
    <xf numFmtId="39" fontId="27" fillId="5" borderId="13" xfId="4" applyNumberFormat="1" applyFont="1" applyFill="1" applyBorder="1" applyAlignment="1">
      <alignment horizontal="center" vertical="center"/>
    </xf>
    <xf numFmtId="49" fontId="27" fillId="5" borderId="12" xfId="4" applyNumberFormat="1" applyFont="1" applyFill="1" applyBorder="1" applyAlignment="1">
      <alignment horizontal="center" vertical="center"/>
    </xf>
    <xf numFmtId="49" fontId="27" fillId="5" borderId="12" xfId="4" applyNumberFormat="1" applyFont="1" applyFill="1" applyBorder="1" applyAlignment="1">
      <alignment horizontal="center" vertical="center" wrapText="1"/>
    </xf>
    <xf numFmtId="0" fontId="27" fillId="5" borderId="12" xfId="4" applyNumberFormat="1" applyFont="1" applyFill="1" applyBorder="1" applyAlignment="1">
      <alignment horizontal="center" vertical="center" wrapText="1"/>
    </xf>
    <xf numFmtId="39" fontId="27" fillId="5" borderId="15" xfId="4" applyNumberFormat="1" applyFont="1" applyFill="1" applyBorder="1" applyAlignment="1">
      <alignment horizontal="center" vertical="center"/>
    </xf>
    <xf numFmtId="49" fontId="27" fillId="5" borderId="8" xfId="4" applyNumberFormat="1" applyFont="1" applyFill="1" applyBorder="1" applyAlignment="1">
      <alignment horizontal="center" vertical="center"/>
    </xf>
    <xf numFmtId="49" fontId="27" fillId="5" borderId="8" xfId="4" applyNumberFormat="1" applyFont="1" applyFill="1" applyBorder="1" applyAlignment="1">
      <alignment horizontal="center" vertical="center" wrapText="1"/>
    </xf>
    <xf numFmtId="0" fontId="27" fillId="5" borderId="8" xfId="4" applyNumberFormat="1" applyFont="1" applyFill="1" applyBorder="1" applyAlignment="1">
      <alignment horizontal="center" vertical="center" wrapText="1"/>
    </xf>
    <xf numFmtId="49" fontId="27" fillId="5" borderId="14" xfId="4" applyNumberFormat="1" applyFont="1" applyFill="1" applyBorder="1" applyAlignment="1">
      <alignment horizontal="center" vertical="center" wrapText="1"/>
    </xf>
    <xf numFmtId="164" fontId="27" fillId="5" borderId="28" xfId="2" applyNumberFormat="1" applyFont="1" applyFill="1" applyBorder="1" applyAlignment="1">
      <alignment horizontal="center" vertical="center" wrapText="1"/>
    </xf>
    <xf numFmtId="164" fontId="27" fillId="5" borderId="20" xfId="2" applyNumberFormat="1" applyFont="1" applyFill="1" applyBorder="1" applyAlignment="1">
      <alignment horizontal="center" vertical="center" wrapText="1"/>
    </xf>
    <xf numFmtId="49" fontId="27" fillId="5" borderId="20" xfId="4" applyNumberFormat="1" applyFont="1" applyFill="1" applyBorder="1" applyAlignment="1">
      <alignment horizontal="center" vertical="center"/>
    </xf>
    <xf numFmtId="49" fontId="27" fillId="5" borderId="20" xfId="4" applyNumberFormat="1" applyFont="1" applyFill="1" applyBorder="1" applyAlignment="1">
      <alignment horizontal="center" vertical="center" wrapText="1"/>
    </xf>
    <xf numFmtId="49" fontId="27" fillId="5" borderId="19" xfId="4" applyNumberFormat="1" applyFont="1" applyFill="1" applyBorder="1" applyAlignment="1">
      <alignment horizontal="center" vertical="center"/>
    </xf>
    <xf numFmtId="164" fontId="27" fillId="5" borderId="11" xfId="2" applyNumberFormat="1" applyFont="1" applyFill="1" applyBorder="1" applyAlignment="1">
      <alignment horizontal="left" vertical="center" wrapText="1"/>
    </xf>
    <xf numFmtId="49" fontId="27" fillId="5" borderId="7" xfId="4" applyNumberFormat="1" applyFont="1" applyFill="1" applyBorder="1" applyAlignment="1">
      <alignment horizontal="center" vertical="center" wrapText="1"/>
    </xf>
    <xf numFmtId="49" fontId="27" fillId="5" borderId="10" xfId="4" applyNumberFormat="1" applyFont="1" applyFill="1" applyBorder="1" applyAlignment="1">
      <alignment horizontal="center" vertical="center" wrapText="1"/>
    </xf>
    <xf numFmtId="164" fontId="27" fillId="5" borderId="13" xfId="2" applyNumberFormat="1" applyFont="1" applyFill="1" applyBorder="1" applyAlignment="1">
      <alignment horizontal="left" vertical="center" wrapText="1"/>
    </xf>
    <xf numFmtId="2" fontId="27" fillId="5" borderId="13" xfId="4" applyNumberFormat="1" applyFont="1" applyFill="1" applyBorder="1" applyAlignment="1">
      <alignment horizontal="center" vertical="center"/>
    </xf>
    <xf numFmtId="49" fontId="27" fillId="5" borderId="13" xfId="4" applyNumberFormat="1" applyFont="1" applyFill="1" applyBorder="1" applyAlignment="1">
      <alignment horizontal="center" vertical="center"/>
    </xf>
    <xf numFmtId="2" fontId="27" fillId="5" borderId="15" xfId="4" applyNumberFormat="1" applyFont="1" applyFill="1" applyBorder="1" applyAlignment="1">
      <alignment horizontal="center" vertical="center"/>
    </xf>
    <xf numFmtId="49" fontId="27" fillId="5" borderId="28" xfId="4" applyNumberFormat="1" applyFont="1" applyFill="1" applyBorder="1" applyAlignment="1">
      <alignment horizontal="center" vertical="center" wrapText="1"/>
    </xf>
    <xf numFmtId="49" fontId="27" fillId="5" borderId="19" xfId="4" applyNumberFormat="1" applyFont="1" applyFill="1" applyBorder="1" applyAlignment="1">
      <alignment horizontal="center" vertical="center" wrapText="1"/>
    </xf>
    <xf numFmtId="164" fontId="27" fillId="5" borderId="7" xfId="2" applyNumberFormat="1" applyFont="1" applyFill="1" applyBorder="1" applyAlignment="1">
      <alignment horizontal="left" vertical="center" wrapText="1"/>
    </xf>
    <xf numFmtId="3" fontId="22" fillId="5" borderId="10" xfId="2" applyNumberFormat="1" applyFont="1" applyFill="1" applyBorder="1" applyAlignment="1">
      <alignment horizontal="center" vertical="center" wrapText="1"/>
    </xf>
    <xf numFmtId="3" fontId="22" fillId="5" borderId="12" xfId="2" applyNumberFormat="1" applyFont="1" applyFill="1" applyBorder="1" applyAlignment="1">
      <alignment horizontal="center" vertical="center" wrapText="1"/>
    </xf>
    <xf numFmtId="2" fontId="27" fillId="5" borderId="13" xfId="4" applyNumberFormat="1" applyFont="1" applyFill="1" applyBorder="1" applyAlignment="1">
      <alignment horizontal="center" vertical="center" wrapText="1"/>
    </xf>
    <xf numFmtId="164" fontId="27" fillId="5" borderId="8" xfId="2" applyNumberFormat="1" applyFont="1" applyFill="1" applyBorder="1" applyAlignment="1">
      <alignment horizontal="left" vertical="center" wrapText="1"/>
    </xf>
    <xf numFmtId="3" fontId="22" fillId="5" borderId="14" xfId="2" applyNumberFormat="1" applyFont="1" applyFill="1" applyBorder="1" applyAlignment="1">
      <alignment horizontal="center" vertical="center" wrapText="1"/>
    </xf>
    <xf numFmtId="164" fontId="27" fillId="5" borderId="11" xfId="1" applyNumberFormat="1" applyFont="1" applyFill="1" applyBorder="1" applyAlignment="1">
      <alignment vertical="center" wrapText="1"/>
    </xf>
    <xf numFmtId="0" fontId="27" fillId="5" borderId="10" xfId="0" applyFont="1" applyFill="1" applyBorder="1" applyAlignment="1">
      <alignment vertical="top" wrapText="1"/>
    </xf>
    <xf numFmtId="164" fontId="27" fillId="5" borderId="13" xfId="1" applyNumberFormat="1" applyFont="1" applyFill="1" applyBorder="1" applyAlignment="1">
      <alignment vertical="center" wrapText="1"/>
    </xf>
    <xf numFmtId="0" fontId="27" fillId="5" borderId="12" xfId="0" applyFont="1" applyFill="1" applyBorder="1" applyAlignment="1">
      <alignment vertical="top" wrapText="1"/>
    </xf>
    <xf numFmtId="0" fontId="27" fillId="5" borderId="12" xfId="0" quotePrefix="1" applyFont="1" applyFill="1" applyBorder="1" applyAlignment="1">
      <alignment vertical="top" wrapText="1"/>
    </xf>
    <xf numFmtId="164" fontId="27" fillId="5" borderId="15" xfId="1" applyNumberFormat="1" applyFont="1" applyFill="1" applyBorder="1" applyAlignment="1">
      <alignment vertical="center" wrapText="1"/>
    </xf>
    <xf numFmtId="0" fontId="27" fillId="5" borderId="14" xfId="0" applyFont="1" applyFill="1" applyBorder="1" applyAlignment="1">
      <alignment vertical="top"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11" xfId="0" applyFont="1" applyFill="1" applyBorder="1" applyAlignment="1">
      <alignment horizontal="left" vertical="center" wrapText="1"/>
    </xf>
    <xf numFmtId="0" fontId="27" fillId="5" borderId="7" xfId="0" applyFont="1" applyFill="1" applyBorder="1" applyAlignment="1">
      <alignment horizontal="left" vertical="center" wrapText="1"/>
    </xf>
    <xf numFmtId="0" fontId="27" fillId="5" borderId="7" xfId="0" applyFont="1" applyFill="1" applyBorder="1" applyAlignment="1">
      <alignment horizontal="center" vertical="center" wrapText="1"/>
    </xf>
    <xf numFmtId="0" fontId="27" fillId="5" borderId="13" xfId="0" applyFont="1" applyFill="1" applyBorder="1" applyAlignment="1">
      <alignment horizontal="left" vertical="center" wrapText="1"/>
    </xf>
    <xf numFmtId="0" fontId="27" fillId="5" borderId="15" xfId="0" applyFont="1" applyFill="1" applyBorder="1" applyAlignment="1">
      <alignment horizontal="left" vertical="center" wrapText="1"/>
    </xf>
    <xf numFmtId="164" fontId="27" fillId="5" borderId="28" xfId="1" applyNumberFormat="1" applyFont="1" applyFill="1" applyBorder="1" applyAlignment="1">
      <alignment horizontal="center" vertical="center" wrapText="1"/>
    </xf>
    <xf numFmtId="164" fontId="27" fillId="5" borderId="20" xfId="1" applyNumberFormat="1" applyFont="1" applyFill="1" applyBorder="1" applyAlignment="1">
      <alignment horizontal="center" vertical="center" wrapText="1"/>
    </xf>
    <xf numFmtId="164" fontId="27" fillId="5" borderId="11" xfId="1" applyNumberFormat="1" applyFont="1" applyFill="1" applyBorder="1" applyAlignment="1">
      <alignment horizontal="center" vertical="center" wrapText="1"/>
    </xf>
    <xf numFmtId="164" fontId="27" fillId="5" borderId="10" xfId="1" applyNumberFormat="1" applyFont="1" applyFill="1" applyBorder="1" applyAlignment="1">
      <alignment horizontal="left" vertical="center" wrapText="1"/>
    </xf>
    <xf numFmtId="164" fontId="27" fillId="5" borderId="13" xfId="1" applyNumberFormat="1" applyFont="1" applyFill="1" applyBorder="1" applyAlignment="1">
      <alignment horizontal="center" vertical="center" wrapText="1"/>
    </xf>
    <xf numFmtId="164" fontId="27" fillId="5" borderId="12" xfId="1" applyNumberFormat="1" applyFont="1" applyFill="1" applyBorder="1" applyAlignment="1">
      <alignment horizontal="left" vertical="center" wrapText="1"/>
    </xf>
    <xf numFmtId="164" fontId="27" fillId="5" borderId="15" xfId="1" applyNumberFormat="1" applyFont="1" applyFill="1" applyBorder="1" applyAlignment="1">
      <alignment horizontal="center" vertical="center" wrapText="1"/>
    </xf>
    <xf numFmtId="164" fontId="27" fillId="5" borderId="14" xfId="1" applyNumberFormat="1" applyFont="1" applyFill="1" applyBorder="1" applyAlignment="1">
      <alignment horizontal="left" vertical="center" wrapText="1"/>
    </xf>
    <xf numFmtId="3" fontId="27" fillId="5" borderId="10" xfId="0" applyNumberFormat="1" applyFont="1" applyFill="1" applyBorder="1" applyAlignment="1">
      <alignment horizontal="left" vertical="center" wrapText="1"/>
    </xf>
    <xf numFmtId="3" fontId="27" fillId="5" borderId="12" xfId="0" applyNumberFormat="1" applyFont="1" applyFill="1" applyBorder="1" applyAlignment="1">
      <alignment horizontal="left" vertical="center" wrapText="1"/>
    </xf>
    <xf numFmtId="164" fontId="27" fillId="5" borderId="11" xfId="1" applyNumberFormat="1" applyFont="1" applyFill="1" applyBorder="1" applyAlignment="1">
      <alignment horizontal="left" vertical="center" wrapText="1"/>
    </xf>
    <xf numFmtId="164" fontId="27" fillId="5" borderId="13" xfId="1" applyNumberFormat="1" applyFont="1" applyFill="1" applyBorder="1" applyAlignment="1">
      <alignment horizontal="left" vertical="center" wrapText="1"/>
    </xf>
    <xf numFmtId="164" fontId="27" fillId="5" borderId="15" xfId="1" applyNumberFormat="1" applyFont="1" applyFill="1" applyBorder="1" applyAlignment="1">
      <alignment horizontal="left" vertical="center" wrapText="1"/>
    </xf>
    <xf numFmtId="0" fontId="27" fillId="5" borderId="28" xfId="0" applyFont="1" applyFill="1" applyBorder="1" applyAlignment="1">
      <alignment horizontal="left" vertical="center" wrapText="1"/>
    </xf>
    <xf numFmtId="0" fontId="27" fillId="5" borderId="20" xfId="0" applyFont="1" applyFill="1" applyBorder="1" applyAlignment="1">
      <alignment horizontal="left" vertical="center" wrapText="1"/>
    </xf>
    <xf numFmtId="3" fontId="22" fillId="5" borderId="10" xfId="0" applyNumberFormat="1" applyFont="1" applyFill="1" applyBorder="1" applyAlignment="1">
      <alignment horizontal="center" vertical="center" wrapText="1"/>
    </xf>
    <xf numFmtId="3" fontId="22" fillId="5" borderId="12" xfId="0" applyNumberFormat="1" applyFont="1" applyFill="1" applyBorder="1" applyAlignment="1">
      <alignment horizontal="center" vertical="center" wrapText="1"/>
    </xf>
    <xf numFmtId="0" fontId="27" fillId="5" borderId="3" xfId="0" applyFont="1" applyFill="1" applyBorder="1" applyAlignment="1">
      <alignment horizontal="left" vertical="center" wrapText="1"/>
    </xf>
    <xf numFmtId="164" fontId="27" fillId="5" borderId="3" xfId="1" applyNumberFormat="1" applyFont="1" applyFill="1" applyBorder="1" applyAlignment="1">
      <alignment horizontal="center" vertical="center" wrapText="1"/>
    </xf>
    <xf numFmtId="164" fontId="27" fillId="5" borderId="3" xfId="1" applyNumberFormat="1" applyFont="1" applyFill="1" applyBorder="1" applyAlignment="1">
      <alignment horizontal="left" vertical="center" wrapText="1"/>
    </xf>
    <xf numFmtId="49" fontId="27" fillId="5" borderId="29"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1" fontId="27" fillId="5" borderId="1" xfId="4" applyNumberFormat="1" applyFont="1" applyFill="1" applyBorder="1" applyAlignment="1">
      <alignment horizontal="center" vertical="center"/>
    </xf>
    <xf numFmtId="0" fontId="55" fillId="0" borderId="2" xfId="0" applyFont="1" applyFill="1" applyBorder="1" applyAlignment="1">
      <alignment horizontal="left" vertical="center" wrapText="1"/>
    </xf>
    <xf numFmtId="15" fontId="6" fillId="5" borderId="2" xfId="0" applyNumberFormat="1" applyFont="1" applyFill="1" applyBorder="1" applyAlignment="1">
      <alignment horizontal="center" vertical="center" wrapText="1"/>
    </xf>
    <xf numFmtId="43" fontId="6" fillId="5" borderId="2" xfId="2" applyFont="1" applyFill="1" applyBorder="1" applyAlignment="1">
      <alignment horizontal="center" vertical="center"/>
    </xf>
    <xf numFmtId="41" fontId="6" fillId="5" borderId="2" xfId="2" applyNumberFormat="1" applyFont="1" applyFill="1" applyBorder="1" applyAlignment="1">
      <alignment horizontal="center" vertical="center" wrapText="1"/>
    </xf>
    <xf numFmtId="43" fontId="6" fillId="5" borderId="2" xfId="2" applyFont="1" applyFill="1" applyBorder="1" applyAlignment="1">
      <alignment vertical="center" wrapText="1"/>
    </xf>
    <xf numFmtId="43" fontId="6" fillId="5" borderId="2" xfId="2" applyFont="1" applyFill="1" applyBorder="1" applyAlignment="1">
      <alignment horizontal="left" vertical="center" wrapText="1"/>
    </xf>
    <xf numFmtId="39" fontId="6" fillId="5" borderId="2" xfId="2" applyNumberFormat="1" applyFont="1" applyFill="1" applyBorder="1" applyAlignment="1">
      <alignment horizontal="center" vertical="center"/>
    </xf>
    <xf numFmtId="164" fontId="6" fillId="5" borderId="2" xfId="2" applyNumberFormat="1" applyFont="1" applyFill="1" applyBorder="1" applyAlignment="1">
      <alignment horizontal="center" vertical="center"/>
    </xf>
    <xf numFmtId="1" fontId="6" fillId="5" borderId="2" xfId="2" applyNumberFormat="1" applyFont="1" applyFill="1" applyBorder="1" applyAlignment="1">
      <alignment horizontal="center" vertical="center" wrapText="1"/>
    </xf>
    <xf numFmtId="1" fontId="6" fillId="5" borderId="2" xfId="2" applyNumberFormat="1" applyFont="1" applyFill="1" applyBorder="1" applyAlignment="1">
      <alignment horizontal="center" vertical="center"/>
    </xf>
    <xf numFmtId="164" fontId="6" fillId="5" borderId="2" xfId="1" applyNumberFormat="1" applyFont="1" applyFill="1" applyBorder="1" applyAlignment="1">
      <alignment horizontal="center" vertical="center" wrapText="1"/>
    </xf>
    <xf numFmtId="0" fontId="6" fillId="5" borderId="2" xfId="2" applyNumberFormat="1" applyFont="1" applyFill="1" applyBorder="1" applyAlignment="1">
      <alignment horizontal="center" vertical="center"/>
    </xf>
    <xf numFmtId="164" fontId="6" fillId="5" borderId="2" xfId="1" applyNumberFormat="1" applyFont="1" applyFill="1" applyBorder="1" applyAlignment="1">
      <alignment horizontal="left" vertical="center" wrapText="1"/>
    </xf>
    <xf numFmtId="39" fontId="6" fillId="5" borderId="2" xfId="4" applyNumberFormat="1" applyFont="1" applyFill="1" applyBorder="1" applyAlignment="1">
      <alignment horizontal="center" vertical="center" wrapText="1"/>
    </xf>
    <xf numFmtId="39" fontId="6" fillId="5" borderId="2" xfId="4" applyNumberFormat="1" applyFont="1" applyFill="1" applyBorder="1" applyAlignment="1">
      <alignment horizontal="center" vertical="center"/>
    </xf>
    <xf numFmtId="9" fontId="6" fillId="5" borderId="2" xfId="0" applyNumberFormat="1" applyFont="1" applyFill="1" applyBorder="1" applyAlignment="1">
      <alignment horizontal="center" vertical="center" wrapText="1"/>
    </xf>
    <xf numFmtId="49" fontId="6" fillId="5" borderId="2" xfId="4" applyNumberFormat="1" applyFont="1" applyFill="1" applyBorder="1" applyAlignment="1">
      <alignment horizontal="center" vertical="center"/>
    </xf>
    <xf numFmtId="49" fontId="6" fillId="5" borderId="2" xfId="4" applyNumberFormat="1" applyFont="1" applyFill="1" applyBorder="1" applyAlignment="1">
      <alignment horizontal="center" vertical="center" wrapText="1"/>
    </xf>
    <xf numFmtId="2" fontId="6" fillId="5" borderId="2" xfId="4" applyNumberFormat="1" applyFont="1" applyFill="1" applyBorder="1" applyAlignment="1">
      <alignment horizontal="center" vertical="center"/>
    </xf>
    <xf numFmtId="2" fontId="6" fillId="5" borderId="2" xfId="4" applyNumberFormat="1" applyFont="1" applyFill="1" applyBorder="1" applyAlignment="1">
      <alignment horizontal="center" vertical="center" wrapText="1"/>
    </xf>
    <xf numFmtId="3" fontId="8" fillId="5" borderId="2" xfId="2" applyNumberFormat="1" applyFont="1" applyFill="1" applyBorder="1" applyAlignment="1">
      <alignment horizontal="center" vertical="center" wrapText="1"/>
    </xf>
    <xf numFmtId="164" fontId="6" fillId="5" borderId="2" xfId="1" applyNumberFormat="1" applyFont="1" applyFill="1" applyBorder="1" applyAlignment="1">
      <alignment vertical="center" wrapText="1"/>
    </xf>
    <xf numFmtId="0" fontId="6" fillId="5" borderId="2" xfId="0" quotePrefix="1" applyFont="1" applyFill="1" applyBorder="1" applyAlignment="1">
      <alignment horizontal="left" vertical="center" wrapText="1"/>
    </xf>
    <xf numFmtId="0" fontId="27" fillId="5" borderId="30" xfId="0" applyFont="1" applyFill="1" applyBorder="1" applyAlignment="1">
      <alignment horizontal="center" vertical="center" wrapText="1"/>
    </xf>
    <xf numFmtId="0" fontId="27" fillId="5" borderId="31" xfId="0" applyFont="1" applyFill="1" applyBorder="1" applyAlignment="1">
      <alignment horizontal="left" vertical="center" wrapText="1"/>
    </xf>
    <xf numFmtId="0" fontId="27" fillId="5" borderId="30" xfId="0" applyFont="1" applyFill="1" applyBorder="1" applyAlignment="1">
      <alignment horizontal="left" vertical="center" wrapText="1"/>
    </xf>
    <xf numFmtId="0" fontId="27" fillId="5" borderId="3" xfId="0" applyFont="1" applyFill="1" applyBorder="1" applyAlignment="1">
      <alignment horizontal="center" vertical="center" wrapText="1"/>
    </xf>
    <xf numFmtId="0" fontId="27" fillId="5" borderId="30" xfId="0" applyFont="1" applyFill="1" applyBorder="1" applyAlignment="1">
      <alignment vertical="center" wrapText="1"/>
    </xf>
    <xf numFmtId="164" fontId="27" fillId="5" borderId="31" xfId="1" applyNumberFormat="1" applyFont="1" applyFill="1" applyBorder="1" applyAlignment="1">
      <alignment horizontal="center" vertical="center" wrapText="1"/>
    </xf>
    <xf numFmtId="164" fontId="27" fillId="5" borderId="32" xfId="1" applyNumberFormat="1" applyFont="1" applyFill="1" applyBorder="1" applyAlignment="1">
      <alignment horizontal="center" vertical="center" wrapText="1"/>
    </xf>
    <xf numFmtId="164" fontId="27" fillId="5" borderId="30" xfId="1" applyNumberFormat="1" applyFont="1" applyFill="1" applyBorder="1" applyAlignment="1">
      <alignment horizontal="center" vertical="center" wrapText="1"/>
    </xf>
    <xf numFmtId="164" fontId="27" fillId="5" borderId="31" xfId="1" applyNumberFormat="1" applyFont="1" applyFill="1" applyBorder="1" applyAlignment="1">
      <alignment horizontal="left" vertical="center" wrapText="1"/>
    </xf>
    <xf numFmtId="3" fontId="27" fillId="5" borderId="31" xfId="0" applyNumberFormat="1" applyFont="1" applyFill="1" applyBorder="1" applyAlignment="1">
      <alignment horizontal="left" vertical="center" wrapText="1"/>
    </xf>
    <xf numFmtId="164" fontId="27" fillId="5" borderId="30" xfId="1" applyNumberFormat="1" applyFont="1" applyFill="1" applyBorder="1" applyAlignment="1">
      <alignment horizontal="left" vertical="center" wrapText="1"/>
    </xf>
    <xf numFmtId="0" fontId="27" fillId="5" borderId="32" xfId="0" applyFont="1" applyFill="1" applyBorder="1" applyAlignment="1">
      <alignment horizontal="left" vertical="center" wrapText="1"/>
    </xf>
    <xf numFmtId="3" fontId="22" fillId="5" borderId="31" xfId="0" applyNumberFormat="1" applyFont="1" applyFill="1" applyBorder="1" applyAlignment="1">
      <alignment horizontal="center" vertical="center" wrapText="1"/>
    </xf>
    <xf numFmtId="164" fontId="27" fillId="5" borderId="30" xfId="1" applyNumberFormat="1" applyFont="1" applyFill="1" applyBorder="1" applyAlignment="1">
      <alignment vertical="center" wrapText="1"/>
    </xf>
    <xf numFmtId="0" fontId="27" fillId="5" borderId="31" xfId="0" applyFont="1" applyFill="1" applyBorder="1" applyAlignment="1">
      <alignment vertical="top" wrapText="1"/>
    </xf>
    <xf numFmtId="0" fontId="27" fillId="5" borderId="33" xfId="0" applyFont="1" applyFill="1" applyBorder="1" applyAlignment="1">
      <alignment horizontal="left" vertical="center" wrapText="1"/>
    </xf>
    <xf numFmtId="0" fontId="27" fillId="5" borderId="29" xfId="0" applyFont="1" applyFill="1" applyBorder="1" applyAlignment="1">
      <alignment vertical="center" wrapText="1"/>
    </xf>
    <xf numFmtId="0" fontId="27" fillId="5" borderId="4" xfId="0" applyFont="1" applyFill="1" applyBorder="1" applyAlignment="1">
      <alignment vertical="center" wrapText="1"/>
    </xf>
    <xf numFmtId="49" fontId="27" fillId="5" borderId="4" xfId="0" applyNumberFormat="1" applyFont="1" applyFill="1" applyBorder="1" applyAlignment="1">
      <alignment horizontal="center" vertical="center" wrapText="1"/>
    </xf>
    <xf numFmtId="49" fontId="27" fillId="5" borderId="4" xfId="0" applyNumberFormat="1" applyFont="1" applyFill="1" applyBorder="1" applyAlignment="1">
      <alignment horizontal="center" vertical="center"/>
    </xf>
    <xf numFmtId="15" fontId="27" fillId="5" borderId="4" xfId="0" applyNumberFormat="1" applyFont="1" applyFill="1" applyBorder="1" applyAlignment="1">
      <alignment horizontal="center" vertical="center" wrapText="1"/>
    </xf>
    <xf numFmtId="43" fontId="27" fillId="5" borderId="4" xfId="2" applyFont="1" applyFill="1" applyBorder="1" applyAlignment="1">
      <alignment horizontal="center" vertical="center"/>
    </xf>
    <xf numFmtId="41" fontId="27" fillId="5" borderId="4" xfId="2" applyNumberFormat="1" applyFont="1" applyFill="1" applyBorder="1" applyAlignment="1">
      <alignment horizontal="center" vertical="center" wrapText="1"/>
    </xf>
    <xf numFmtId="43" fontId="27" fillId="5" borderId="4" xfId="2" applyFont="1" applyFill="1" applyBorder="1" applyAlignment="1">
      <alignment vertical="center" wrapText="1"/>
    </xf>
    <xf numFmtId="43" fontId="27" fillId="5" borderId="4" xfId="2" applyFont="1" applyFill="1" applyBorder="1" applyAlignment="1">
      <alignment horizontal="center" vertical="center" wrapText="1"/>
    </xf>
    <xf numFmtId="49" fontId="27" fillId="5" borderId="4" xfId="2" applyNumberFormat="1" applyFont="1" applyFill="1" applyBorder="1" applyAlignment="1">
      <alignment horizontal="left" vertical="center" wrapText="1"/>
    </xf>
    <xf numFmtId="43" fontId="27" fillId="5" borderId="4" xfId="2" applyFont="1" applyFill="1" applyBorder="1" applyAlignment="1">
      <alignment horizontal="left" vertical="center" wrapText="1"/>
    </xf>
    <xf numFmtId="39" fontId="27" fillId="5" borderId="4" xfId="2" applyNumberFormat="1" applyFont="1" applyFill="1" applyBorder="1" applyAlignment="1">
      <alignment horizontal="center" vertical="center"/>
    </xf>
    <xf numFmtId="164" fontId="27" fillId="5" borderId="4" xfId="2" applyNumberFormat="1" applyFont="1" applyFill="1" applyBorder="1" applyAlignment="1">
      <alignment horizontal="center" vertical="center"/>
    </xf>
    <xf numFmtId="164" fontId="27" fillId="5" borderId="33" xfId="2" applyNumberFormat="1" applyFont="1" applyFill="1" applyBorder="1" applyAlignment="1">
      <alignment horizontal="center" vertical="center"/>
    </xf>
    <xf numFmtId="1" fontId="27" fillId="5" borderId="29" xfId="2" applyNumberFormat="1" applyFont="1" applyFill="1" applyBorder="1" applyAlignment="1">
      <alignment horizontal="center" vertical="center" wrapText="1"/>
    </xf>
    <xf numFmtId="1" fontId="27" fillId="5" borderId="33" xfId="2" applyNumberFormat="1" applyFont="1" applyFill="1" applyBorder="1" applyAlignment="1">
      <alignment horizontal="center" vertical="center"/>
    </xf>
    <xf numFmtId="1" fontId="27" fillId="5" borderId="34" xfId="2" applyNumberFormat="1" applyFont="1" applyFill="1" applyBorder="1" applyAlignment="1">
      <alignment horizontal="center" vertical="center"/>
    </xf>
    <xf numFmtId="1" fontId="27" fillId="5" borderId="29" xfId="2" applyNumberFormat="1" applyFont="1" applyFill="1" applyBorder="1" applyAlignment="1">
      <alignment horizontal="center" vertical="center"/>
    </xf>
    <xf numFmtId="164" fontId="27" fillId="5" borderId="33" xfId="1" applyNumberFormat="1" applyFont="1" applyFill="1" applyBorder="1" applyAlignment="1">
      <alignment horizontal="center" vertical="center" wrapText="1"/>
    </xf>
    <xf numFmtId="39" fontId="27" fillId="5" borderId="29" xfId="4" applyNumberFormat="1" applyFont="1" applyFill="1" applyBorder="1" applyAlignment="1">
      <alignment horizontal="center" vertical="center" wrapText="1"/>
    </xf>
    <xf numFmtId="39" fontId="27" fillId="5" borderId="4" xfId="4" applyNumberFormat="1" applyFont="1" applyFill="1" applyBorder="1" applyAlignment="1">
      <alignment horizontal="center" vertical="center"/>
    </xf>
    <xf numFmtId="9" fontId="27" fillId="5" borderId="33" xfId="0" applyNumberFormat="1" applyFont="1" applyFill="1" applyBorder="1" applyAlignment="1">
      <alignment horizontal="center" vertical="center" wrapText="1"/>
    </xf>
    <xf numFmtId="39" fontId="27" fillId="5" borderId="29" xfId="4" applyNumberFormat="1" applyFont="1" applyFill="1" applyBorder="1" applyAlignment="1">
      <alignment horizontal="center" vertical="center"/>
    </xf>
    <xf numFmtId="49" fontId="27" fillId="5" borderId="4" xfId="4" applyNumberFormat="1" applyFont="1" applyFill="1" applyBorder="1" applyAlignment="1">
      <alignment horizontal="center" vertical="center"/>
    </xf>
    <xf numFmtId="49" fontId="27" fillId="5" borderId="33" xfId="4" applyNumberFormat="1" applyFont="1" applyFill="1" applyBorder="1" applyAlignment="1">
      <alignment horizontal="center" vertical="center"/>
    </xf>
    <xf numFmtId="164" fontId="27" fillId="5" borderId="34" xfId="2" applyNumberFormat="1" applyFont="1" applyFill="1" applyBorder="1" applyAlignment="1">
      <alignment horizontal="center" vertical="center" wrapText="1"/>
    </xf>
    <xf numFmtId="164" fontId="27" fillId="5" borderId="29" xfId="2" applyNumberFormat="1" applyFont="1" applyFill="1" applyBorder="1" applyAlignment="1">
      <alignment horizontal="left" vertical="center" wrapText="1"/>
    </xf>
    <xf numFmtId="49" fontId="27" fillId="5" borderId="4" xfId="4" applyNumberFormat="1" applyFont="1" applyFill="1" applyBorder="1" applyAlignment="1">
      <alignment horizontal="center" vertical="center" wrapText="1"/>
    </xf>
    <xf numFmtId="49" fontId="27" fillId="5" borderId="33" xfId="4" applyNumberFormat="1" applyFont="1" applyFill="1" applyBorder="1" applyAlignment="1">
      <alignment horizontal="center" vertical="center" wrapText="1"/>
    </xf>
    <xf numFmtId="49" fontId="27" fillId="5" borderId="34" xfId="4" applyNumberFormat="1" applyFont="1" applyFill="1" applyBorder="1" applyAlignment="1">
      <alignment horizontal="center" vertical="center" wrapText="1"/>
    </xf>
    <xf numFmtId="2" fontId="27" fillId="5" borderId="29" xfId="4" applyNumberFormat="1" applyFont="1" applyFill="1" applyBorder="1" applyAlignment="1">
      <alignment horizontal="center" vertical="center"/>
    </xf>
    <xf numFmtId="164" fontId="27" fillId="5" borderId="4" xfId="2" applyNumberFormat="1" applyFont="1" applyFill="1" applyBorder="1" applyAlignment="1">
      <alignment horizontal="left" vertical="center" wrapText="1"/>
    </xf>
    <xf numFmtId="3" fontId="22" fillId="5" borderId="33" xfId="2" applyNumberFormat="1" applyFont="1" applyFill="1" applyBorder="1" applyAlignment="1">
      <alignment horizontal="center" vertical="center" wrapText="1"/>
    </xf>
    <xf numFmtId="164" fontId="27" fillId="5" borderId="29" xfId="1" applyNumberFormat="1" applyFont="1" applyFill="1" applyBorder="1" applyAlignment="1">
      <alignment vertical="center" wrapText="1"/>
    </xf>
    <xf numFmtId="0" fontId="27" fillId="5" borderId="33" xfId="0" applyFont="1" applyFill="1" applyBorder="1" applyAlignment="1">
      <alignment vertical="top" wrapText="1"/>
    </xf>
    <xf numFmtId="164" fontId="6" fillId="5" borderId="22" xfId="1" applyNumberFormat="1" applyFont="1" applyFill="1" applyBorder="1" applyAlignment="1">
      <alignment vertical="center" wrapText="1"/>
    </xf>
    <xf numFmtId="164" fontId="9" fillId="5" borderId="35" xfId="1" applyNumberFormat="1" applyFont="1" applyFill="1" applyBorder="1" applyAlignment="1">
      <alignment vertical="center" wrapText="1"/>
    </xf>
    <xf numFmtId="0" fontId="6" fillId="5" borderId="23" xfId="0" applyFont="1" applyFill="1" applyBorder="1" applyAlignment="1">
      <alignment horizontal="center" vertical="center" wrapText="1"/>
    </xf>
    <xf numFmtId="164" fontId="6" fillId="5" borderId="23" xfId="4" applyNumberFormat="1" applyFont="1" applyFill="1" applyBorder="1" applyAlignment="1">
      <alignment horizontal="center" vertical="center" wrapText="1"/>
    </xf>
    <xf numFmtId="164" fontId="6" fillId="5" borderId="23" xfId="1" applyNumberFormat="1" applyFont="1" applyFill="1" applyBorder="1" applyAlignment="1">
      <alignment horizontal="center" vertical="center" wrapText="1"/>
    </xf>
    <xf numFmtId="164" fontId="27" fillId="5" borderId="23" xfId="1" applyNumberFormat="1" applyFont="1" applyFill="1" applyBorder="1" applyAlignment="1">
      <alignment vertical="center" wrapText="1"/>
    </xf>
    <xf numFmtId="164" fontId="27" fillId="5" borderId="36" xfId="1" applyNumberFormat="1" applyFont="1" applyFill="1" applyBorder="1" applyAlignment="1">
      <alignment vertical="center" wrapText="1"/>
    </xf>
    <xf numFmtId="43" fontId="6" fillId="5" borderId="23" xfId="1" applyFont="1" applyFill="1" applyBorder="1" applyAlignment="1">
      <alignment horizontal="center" vertical="center" wrapText="1"/>
    </xf>
    <xf numFmtId="0" fontId="6" fillId="5" borderId="23" xfId="0" applyNumberFormat="1" applyFont="1" applyFill="1" applyBorder="1" applyAlignment="1">
      <alignment horizontal="left" vertical="center" wrapText="1"/>
    </xf>
    <xf numFmtId="164" fontId="6" fillId="5" borderId="6" xfId="1" applyNumberFormat="1" applyFont="1" applyFill="1" applyBorder="1" applyAlignment="1">
      <alignment vertical="center" wrapText="1"/>
    </xf>
    <xf numFmtId="164" fontId="8" fillId="5" borderId="6" xfId="1" applyNumberFormat="1" applyFont="1" applyFill="1" applyBorder="1" applyAlignment="1">
      <alignment horizontal="left" vertical="center" wrapText="1"/>
    </xf>
    <xf numFmtId="49" fontId="27" fillId="5" borderId="23" xfId="0" applyNumberFormat="1" applyFont="1" applyFill="1" applyBorder="1" applyAlignment="1">
      <alignment horizontal="center" vertical="center"/>
    </xf>
    <xf numFmtId="0" fontId="27" fillId="5" borderId="36" xfId="0" applyFont="1" applyFill="1" applyBorder="1" applyAlignment="1">
      <alignment vertical="center" wrapText="1"/>
    </xf>
    <xf numFmtId="1" fontId="27" fillId="5" borderId="36" xfId="2" applyNumberFormat="1" applyFont="1" applyFill="1" applyBorder="1" applyAlignment="1">
      <alignment horizontal="center" vertical="center"/>
    </xf>
    <xf numFmtId="39" fontId="27" fillId="5" borderId="36" xfId="2" applyNumberFormat="1" applyFont="1" applyFill="1" applyBorder="1" applyAlignment="1">
      <alignment horizontal="center" vertical="center"/>
    </xf>
    <xf numFmtId="39" fontId="27" fillId="5" borderId="36" xfId="4" applyNumberFormat="1" applyFont="1" applyFill="1" applyBorder="1" applyAlignment="1">
      <alignment horizontal="center" vertical="center"/>
    </xf>
    <xf numFmtId="49" fontId="27" fillId="5" borderId="36" xfId="4" applyNumberFormat="1" applyFont="1" applyFill="1" applyBorder="1" applyAlignment="1">
      <alignment horizontal="center" vertical="center" wrapText="1"/>
    </xf>
    <xf numFmtId="164" fontId="27" fillId="5" borderId="36" xfId="2" applyNumberFormat="1" applyFont="1" applyFill="1" applyBorder="1" applyAlignment="1">
      <alignment horizontal="left" vertical="center" wrapText="1"/>
    </xf>
    <xf numFmtId="0" fontId="27" fillId="0" borderId="28" xfId="0" applyFont="1" applyFill="1" applyBorder="1" applyAlignment="1">
      <alignment horizontal="center" vertical="center" wrapText="1"/>
    </xf>
    <xf numFmtId="0" fontId="27" fillId="0" borderId="20" xfId="0" applyFont="1" applyFill="1" applyBorder="1" applyAlignment="1">
      <alignment horizontal="center" vertical="center" wrapText="1"/>
    </xf>
    <xf numFmtId="1" fontId="27" fillId="5" borderId="7" xfId="4" applyNumberFormat="1" applyFont="1" applyFill="1" applyBorder="1" applyAlignment="1">
      <alignment horizontal="center" vertical="center"/>
    </xf>
    <xf numFmtId="1" fontId="27" fillId="5" borderId="8" xfId="4" applyNumberFormat="1" applyFont="1" applyFill="1" applyBorder="1" applyAlignment="1">
      <alignment horizontal="center" vertical="center"/>
    </xf>
    <xf numFmtId="2" fontId="27" fillId="5" borderId="20" xfId="4" applyNumberFormat="1" applyFont="1" applyFill="1" applyBorder="1" applyAlignment="1">
      <alignment horizontal="center" vertical="center"/>
    </xf>
    <xf numFmtId="164" fontId="27" fillId="5" borderId="19" xfId="2" applyNumberFormat="1" applyFont="1" applyFill="1" applyBorder="1" applyAlignment="1">
      <alignment horizontal="center" vertical="center" wrapText="1"/>
    </xf>
    <xf numFmtId="164" fontId="27" fillId="5" borderId="15" xfId="2" applyNumberFormat="1" applyFont="1" applyFill="1" applyBorder="1" applyAlignment="1">
      <alignment horizontal="left" vertical="center" wrapText="1"/>
    </xf>
    <xf numFmtId="49" fontId="27" fillId="5" borderId="14" xfId="4" applyNumberFormat="1" applyFont="1" applyFill="1" applyBorder="1" applyAlignment="1">
      <alignment horizontal="center" vertical="center"/>
    </xf>
    <xf numFmtId="2" fontId="27" fillId="5" borderId="11" xfId="4" applyNumberFormat="1" applyFont="1" applyFill="1" applyBorder="1" applyAlignment="1">
      <alignment horizontal="center" vertical="center" wrapText="1"/>
    </xf>
    <xf numFmtId="164" fontId="27" fillId="5" borderId="7" xfId="2" applyNumberFormat="1" applyFont="1" applyFill="1" applyBorder="1" applyAlignment="1">
      <alignment horizontal="center" vertical="center" wrapText="1"/>
    </xf>
    <xf numFmtId="0" fontId="22" fillId="5" borderId="10" xfId="2" applyNumberFormat="1" applyFont="1" applyFill="1" applyBorder="1" applyAlignment="1">
      <alignment horizontal="center" vertical="center" wrapText="1"/>
    </xf>
    <xf numFmtId="0" fontId="27" fillId="5" borderId="10" xfId="0" quotePrefix="1" applyFont="1" applyFill="1" applyBorder="1" applyAlignment="1">
      <alignment horizontal="left" vertical="center" wrapText="1"/>
    </xf>
    <xf numFmtId="0" fontId="27" fillId="5" borderId="12" xfId="0" quotePrefix="1" applyFont="1" applyFill="1" applyBorder="1" applyAlignment="1">
      <alignment horizontal="left" vertical="center" wrapText="1"/>
    </xf>
    <xf numFmtId="0" fontId="27" fillId="5" borderId="14" xfId="0" applyFont="1" applyFill="1" applyBorder="1" applyAlignment="1">
      <alignment vertical="center" wrapText="1"/>
    </xf>
    <xf numFmtId="49" fontId="27" fillId="5" borderId="15" xfId="0" applyNumberFormat="1" applyFont="1" applyFill="1" applyBorder="1" applyAlignment="1">
      <alignment horizontal="center" vertical="center" wrapText="1"/>
    </xf>
    <xf numFmtId="1" fontId="27" fillId="5" borderId="14" xfId="2" applyNumberFormat="1" applyFont="1" applyFill="1" applyBorder="1" applyAlignment="1">
      <alignment horizontal="center" vertical="center" wrapText="1"/>
    </xf>
    <xf numFmtId="43" fontId="27" fillId="5" borderId="15" xfId="2" applyFont="1" applyFill="1" applyBorder="1" applyAlignment="1">
      <alignment horizontal="center" vertical="center"/>
    </xf>
    <xf numFmtId="39" fontId="27" fillId="5" borderId="15" xfId="2" applyNumberFormat="1" applyFont="1" applyFill="1" applyBorder="1" applyAlignment="1">
      <alignment horizontal="center" vertical="center"/>
    </xf>
    <xf numFmtId="39" fontId="27" fillId="5" borderId="14" xfId="4" applyNumberFormat="1" applyFont="1" applyFill="1" applyBorder="1" applyAlignment="1">
      <alignment horizontal="center" vertical="center" wrapText="1"/>
    </xf>
    <xf numFmtId="1" fontId="27" fillId="5" borderId="8" xfId="0" applyNumberFormat="1" applyFont="1" applyFill="1" applyBorder="1" applyAlignment="1">
      <alignment horizontal="center" vertical="center" wrapText="1"/>
    </xf>
    <xf numFmtId="39" fontId="27" fillId="5" borderId="14" xfId="4" applyNumberFormat="1" applyFont="1" applyFill="1" applyBorder="1" applyAlignment="1">
      <alignment horizontal="center" vertical="center"/>
    </xf>
    <xf numFmtId="43" fontId="27" fillId="5" borderId="8" xfId="1" applyFont="1" applyFill="1" applyBorder="1" applyAlignment="1">
      <alignment horizontal="center" vertical="center" wrapText="1"/>
    </xf>
    <xf numFmtId="164" fontId="27" fillId="5" borderId="14" xfId="2" applyNumberFormat="1" applyFont="1" applyFill="1" applyBorder="1" applyAlignment="1">
      <alignment horizontal="center" vertical="center" wrapText="1"/>
    </xf>
    <xf numFmtId="164" fontId="27" fillId="5" borderId="19" xfId="2" applyNumberFormat="1" applyFont="1" applyFill="1" applyBorder="1" applyAlignment="1">
      <alignment horizontal="left" vertical="center" wrapText="1"/>
    </xf>
    <xf numFmtId="49" fontId="27" fillId="5" borderId="15" xfId="4" applyNumberFormat="1" applyFont="1" applyFill="1" applyBorder="1" applyAlignment="1">
      <alignment horizontal="center" vertical="center"/>
    </xf>
    <xf numFmtId="49" fontId="27" fillId="5" borderId="8" xfId="2" applyNumberFormat="1" applyFont="1" applyFill="1" applyBorder="1" applyAlignment="1">
      <alignment horizontal="center" vertical="center" wrapText="1"/>
    </xf>
    <xf numFmtId="49" fontId="27" fillId="5" borderId="28" xfId="4" applyNumberFormat="1" applyFont="1" applyFill="1" applyBorder="1" applyAlignment="1">
      <alignment horizontal="center" vertical="center"/>
    </xf>
    <xf numFmtId="3" fontId="22" fillId="5" borderId="8" xfId="2" applyNumberFormat="1" applyFont="1" applyFill="1" applyBorder="1" applyAlignment="1">
      <alignment horizontal="center" vertical="center" wrapText="1"/>
    </xf>
    <xf numFmtId="0" fontId="27" fillId="0" borderId="21" xfId="0" applyFont="1" applyFill="1" applyBorder="1" applyAlignment="1">
      <alignment horizontal="left" vertical="center" wrapText="1"/>
    </xf>
    <xf numFmtId="0" fontId="27" fillId="0" borderId="37"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5" borderId="5" xfId="0" applyFont="1" applyFill="1" applyBorder="1" applyAlignment="1">
      <alignment vertical="center" wrapText="1"/>
    </xf>
    <xf numFmtId="0" fontId="27" fillId="0" borderId="32"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61" fillId="0" borderId="4" xfId="0" applyFont="1" applyFill="1" applyBorder="1" applyAlignment="1">
      <alignment horizontal="left" vertical="center" wrapText="1"/>
    </xf>
    <xf numFmtId="43" fontId="27" fillId="5" borderId="4" xfId="4" applyFont="1" applyFill="1" applyBorder="1" applyAlignment="1">
      <alignment horizontal="center" vertical="center"/>
    </xf>
    <xf numFmtId="41" fontId="27" fillId="5" borderId="4" xfId="4" applyNumberFormat="1" applyFont="1" applyFill="1" applyBorder="1" applyAlignment="1">
      <alignment horizontal="center" vertical="center" wrapText="1"/>
    </xf>
    <xf numFmtId="43" fontId="27" fillId="5" borderId="4" xfId="4" applyFont="1" applyFill="1" applyBorder="1" applyAlignment="1">
      <alignment horizontal="center" vertical="center" wrapText="1"/>
    </xf>
    <xf numFmtId="43" fontId="27" fillId="5" borderId="4" xfId="4" applyFont="1" applyFill="1" applyBorder="1" applyAlignment="1">
      <alignment vertical="center" wrapText="1"/>
    </xf>
    <xf numFmtId="43" fontId="27" fillId="5" borderId="4" xfId="4" applyFont="1" applyFill="1" applyBorder="1" applyAlignment="1">
      <alignment horizontal="left" vertical="center" wrapText="1"/>
    </xf>
    <xf numFmtId="164" fontId="27" fillId="5" borderId="4" xfId="4" applyNumberFormat="1" applyFont="1" applyFill="1" applyBorder="1" applyAlignment="1">
      <alignment horizontal="center" vertical="center"/>
    </xf>
    <xf numFmtId="1" fontId="27" fillId="5" borderId="4" xfId="4" applyNumberFormat="1" applyFont="1" applyFill="1" applyBorder="1" applyAlignment="1">
      <alignment horizontal="center" vertical="center" wrapText="1"/>
    </xf>
    <xf numFmtId="1" fontId="27" fillId="5" borderId="4" xfId="4" applyNumberFormat="1" applyFont="1" applyFill="1" applyBorder="1" applyAlignment="1">
      <alignment horizontal="center" vertical="center"/>
    </xf>
    <xf numFmtId="3" fontId="27" fillId="5" borderId="4" xfId="0" applyNumberFormat="1" applyFont="1" applyFill="1" applyBorder="1" applyAlignment="1">
      <alignment horizontal="center" vertical="center" wrapText="1"/>
    </xf>
    <xf numFmtId="164" fontId="27" fillId="5" borderId="4" xfId="1" applyNumberFormat="1" applyFont="1" applyFill="1" applyBorder="1" applyAlignment="1">
      <alignment vertical="center" wrapText="1"/>
    </xf>
    <xf numFmtId="39" fontId="27" fillId="5" borderId="4" xfId="4" applyNumberFormat="1" applyFont="1" applyFill="1" applyBorder="1" applyAlignment="1">
      <alignment horizontal="center" vertical="center" wrapText="1"/>
    </xf>
    <xf numFmtId="9" fontId="27" fillId="5" borderId="4" xfId="0" applyNumberFormat="1" applyFont="1" applyFill="1" applyBorder="1" applyAlignment="1">
      <alignment horizontal="center" vertical="center" wrapText="1"/>
    </xf>
    <xf numFmtId="43" fontId="27" fillId="5" borderId="1" xfId="1" applyFont="1" applyFill="1" applyBorder="1" applyAlignment="1">
      <alignment horizontal="center" vertical="center" wrapText="1"/>
    </xf>
    <xf numFmtId="164" fontId="27" fillId="5" borderId="4" xfId="2" applyNumberFormat="1" applyFont="1" applyFill="1" applyBorder="1" applyAlignment="1">
      <alignment horizontal="center" vertical="center" wrapText="1"/>
    </xf>
    <xf numFmtId="0" fontId="27" fillId="5" borderId="1" xfId="0" applyNumberFormat="1" applyFont="1" applyFill="1" applyBorder="1" applyAlignment="1">
      <alignment horizontal="left" vertical="center" wrapText="1"/>
    </xf>
    <xf numFmtId="2" fontId="27" fillId="5" borderId="4" xfId="4" applyNumberFormat="1" applyFont="1" applyFill="1" applyBorder="1" applyAlignment="1">
      <alignment horizontal="center" vertical="center"/>
    </xf>
    <xf numFmtId="3" fontId="22" fillId="5" borderId="4" xfId="2" applyNumberFormat="1" applyFont="1" applyFill="1" applyBorder="1" applyAlignment="1">
      <alignment horizontal="center" vertical="center" wrapText="1"/>
    </xf>
    <xf numFmtId="0" fontId="27" fillId="5" borderId="4" xfId="0" applyFont="1" applyFill="1" applyBorder="1" applyAlignment="1">
      <alignment vertical="top" wrapText="1"/>
    </xf>
    <xf numFmtId="0" fontId="62" fillId="0" borderId="1"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3" fillId="0" borderId="0" xfId="7" applyFont="1" applyFill="1" applyBorder="1" applyAlignment="1">
      <alignment horizontal="center" vertical="center" wrapText="1"/>
    </xf>
    <xf numFmtId="0" fontId="65"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8" fillId="0" borderId="0" xfId="0" applyFont="1"/>
    <xf numFmtId="0" fontId="31" fillId="0" borderId="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7" xfId="0" applyFont="1" applyFill="1" applyBorder="1" applyAlignment="1">
      <alignment horizontal="center" vertical="top" wrapText="1"/>
    </xf>
    <xf numFmtId="0" fontId="22" fillId="5" borderId="10" xfId="0" applyFont="1" applyFill="1" applyBorder="1" applyAlignment="1">
      <alignment horizontal="center" vertical="top" wrapText="1"/>
    </xf>
    <xf numFmtId="0" fontId="22" fillId="5" borderId="11" xfId="0" applyFont="1" applyFill="1" applyBorder="1" applyAlignment="1">
      <alignment horizontal="center" vertical="top" wrapText="1"/>
    </xf>
    <xf numFmtId="0" fontId="24" fillId="5" borderId="38" xfId="0" applyFont="1" applyFill="1" applyBorder="1" applyAlignment="1">
      <alignment horizontal="center" vertical="center" wrapText="1"/>
    </xf>
    <xf numFmtId="0" fontId="24" fillId="5" borderId="26"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5"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22" fillId="5" borderId="28" xfId="0" applyFont="1" applyFill="1" applyBorder="1" applyAlignment="1">
      <alignment horizontal="center" vertical="top" wrapText="1"/>
    </xf>
    <xf numFmtId="0" fontId="24" fillId="5" borderId="20"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63" fillId="0" borderId="1" xfId="7" applyFont="1" applyFill="1" applyBorder="1" applyAlignment="1">
      <alignment horizontal="center" vertical="center" wrapText="1"/>
    </xf>
    <xf numFmtId="164" fontId="63" fillId="0" borderId="1" xfId="2" applyNumberFormat="1" applyFont="1" applyFill="1" applyBorder="1" applyAlignment="1">
      <alignment horizontal="center" vertical="center" wrapText="1"/>
    </xf>
    <xf numFmtId="0" fontId="67" fillId="0" borderId="0" xfId="0" applyFont="1" applyFill="1" applyBorder="1" applyAlignment="1">
      <alignment horizontal="left" vertical="center" wrapText="1"/>
    </xf>
    <xf numFmtId="0" fontId="64" fillId="0" borderId="1"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3" fillId="0" borderId="22" xfId="7" applyFont="1" applyFill="1" applyBorder="1" applyAlignment="1">
      <alignment horizontal="center" vertical="center" wrapText="1"/>
    </xf>
    <xf numFmtId="0" fontId="63" fillId="0" borderId="6" xfId="7" applyFont="1" applyFill="1" applyBorder="1" applyAlignment="1">
      <alignment horizontal="center" vertical="center" wrapText="1"/>
    </xf>
    <xf numFmtId="0" fontId="63" fillId="0" borderId="3" xfId="7" applyFont="1" applyFill="1" applyBorder="1" applyAlignment="1">
      <alignment horizontal="center" vertical="center" wrapText="1"/>
    </xf>
    <xf numFmtId="0" fontId="63" fillId="0" borderId="4" xfId="7" applyFont="1" applyFill="1" applyBorder="1" applyAlignment="1">
      <alignment horizontal="center" vertical="center" wrapText="1"/>
    </xf>
  </cellXfs>
  <cellStyles count="21">
    <cellStyle name="Comma" xfId="1" builtinId="3"/>
    <cellStyle name="Comma 2" xfId="2"/>
    <cellStyle name="Comma 2 2" xfId="3"/>
    <cellStyle name="Comma 2 2 2" xfId="14"/>
    <cellStyle name="Comma 2 3" xfId="13"/>
    <cellStyle name="Comma 4" xfId="4"/>
    <cellStyle name="Comma 4 2" xfId="10"/>
    <cellStyle name="Comma 4 2 2" xfId="19"/>
    <cellStyle name="Comma 4 3" xfId="11"/>
    <cellStyle name="Comma 4 3 2" xfId="20"/>
    <cellStyle name="Comma 4 4" xfId="15"/>
    <cellStyle name="Hyperlink" xfId="5" builtinId="8"/>
    <cellStyle name="Normal" xfId="0" builtinId="0"/>
    <cellStyle name="Normal 10" xfId="6"/>
    <cellStyle name="Normal 13" xfId="7"/>
    <cellStyle name="Normal 13 2" xfId="16"/>
    <cellStyle name="Normal 2" xfId="8"/>
    <cellStyle name="Normal 2 10" xfId="9"/>
    <cellStyle name="Normal 2 10 2" xfId="18"/>
    <cellStyle name="Normal 2 2" xfId="17"/>
    <cellStyle name="Normal 3" xfId="12"/>
  </cellStyles>
  <dxfs count="48">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1697182</xdr:colOff>
      <xdr:row>0</xdr:row>
      <xdr:rowOff>137584</xdr:rowOff>
    </xdr:from>
    <xdr:to>
      <xdr:col>7</xdr:col>
      <xdr:colOff>1524000</xdr:colOff>
      <xdr:row>0</xdr:row>
      <xdr:rowOff>899584</xdr:rowOff>
    </xdr:to>
    <xdr:sp macro="" textlink="">
      <xdr:nvSpPr>
        <xdr:cNvPr id="3" name="TextBox 2"/>
        <xdr:cNvSpPr txBox="1"/>
      </xdr:nvSpPr>
      <xdr:spPr>
        <a:xfrm>
          <a:off x="6078682" y="137584"/>
          <a:ext cx="4779818"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latin typeface="Arial" pitchFamily="34" charset="0"/>
              <a:cs typeface="Arial" pitchFamily="34" charset="0"/>
            </a:rPr>
            <a:t>Annex "A"</a:t>
          </a:r>
        </a:p>
        <a:p>
          <a:pPr algn="r"/>
          <a:r>
            <a:rPr lang="en-US" sz="1400" b="0">
              <a:latin typeface="Arial" pitchFamily="34" charset="0"/>
              <a:cs typeface="Arial" pitchFamily="34" charset="0"/>
            </a:rPr>
            <a:t>Our Letter No. 0920/05/NNBS/HEC-USAID/PGP(FAO)</a:t>
          </a:r>
        </a:p>
        <a:p>
          <a:pPr algn="r"/>
          <a:r>
            <a:rPr lang="en-US" sz="1400" b="0">
              <a:latin typeface="Arial" pitchFamily="34" charset="0"/>
              <a:cs typeface="Arial" pitchFamily="34" charset="0"/>
            </a:rPr>
            <a:t>Dated _____ Nov 2017</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2134216</xdr:colOff>
      <xdr:row>0</xdr:row>
      <xdr:rowOff>92760</xdr:rowOff>
    </xdr:from>
    <xdr:to>
      <xdr:col>7</xdr:col>
      <xdr:colOff>1961034</xdr:colOff>
      <xdr:row>0</xdr:row>
      <xdr:rowOff>854760</xdr:rowOff>
    </xdr:to>
    <xdr:sp macro="" textlink="">
      <xdr:nvSpPr>
        <xdr:cNvPr id="2" name="TextBox 1"/>
        <xdr:cNvSpPr txBox="1"/>
      </xdr:nvSpPr>
      <xdr:spPr>
        <a:xfrm>
          <a:off x="6515716" y="92760"/>
          <a:ext cx="4779818" cy="762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b="1">
              <a:latin typeface="Arial" pitchFamily="34" charset="0"/>
              <a:cs typeface="Arial" pitchFamily="34" charset="0"/>
            </a:rPr>
            <a:t>Annex "B"</a:t>
          </a:r>
        </a:p>
        <a:p>
          <a:pPr algn="r"/>
          <a:r>
            <a:rPr lang="en-US" sz="1400" b="0">
              <a:latin typeface="Arial" pitchFamily="34" charset="0"/>
              <a:cs typeface="Arial" pitchFamily="34" charset="0"/>
            </a:rPr>
            <a:t>Our Letter No. 0920/05/NNBS/HEC-USAID/PGP(FAO)</a:t>
          </a:r>
        </a:p>
        <a:p>
          <a:pPr algn="r"/>
          <a:r>
            <a:rPr lang="en-US" sz="1400" b="0">
              <a:latin typeface="Arial" pitchFamily="34" charset="0"/>
              <a:cs typeface="Arial" pitchFamily="34" charset="0"/>
            </a:rPr>
            <a:t>Dated 28 Nov 2017</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mid\PEEF\PEEF%202017\Master\PEEF%20SCHOLARSHIP%20FOR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EF"/>
      <sheetName val="assorted"/>
      <sheetName val="not in data sheet"/>
      <sheetName val="Sheet2"/>
      <sheetName val="Sheet4"/>
      <sheetName val="not in data sheet (2)"/>
      <sheetName val="Sheet3"/>
    </sheetNames>
    <sheetDataSet>
      <sheetData sheetId="0"/>
      <sheetData sheetId="1"/>
      <sheetData sheetId="2"/>
      <sheetData sheetId="3">
        <row r="3">
          <cell r="A3" t="str">
            <v>Ali Hassan</v>
          </cell>
          <cell r="B3" t="str">
            <v>Muhammad Younas</v>
          </cell>
          <cell r="C3">
            <v>43282.974456018521</v>
          </cell>
          <cell r="D3" t="str">
            <v>sahir2947@gmail.com</v>
          </cell>
          <cell r="E3" t="str">
            <v>CAE,Risalpur</v>
          </cell>
          <cell r="F3" t="str">
            <v>MS aerospace engineering</v>
          </cell>
          <cell r="H3" t="str">
            <v>yes</v>
          </cell>
          <cell r="I3" t="str">
            <v>No</v>
          </cell>
        </row>
        <row r="4">
          <cell r="A4" t="str">
            <v>Arslan Hasan</v>
          </cell>
          <cell r="B4" t="str">
            <v>Mirza Javed Hasan</v>
          </cell>
          <cell r="C4">
            <v>43282.974965277775</v>
          </cell>
          <cell r="D4" t="str">
            <v>arslan.mirza012@gmail.com</v>
          </cell>
          <cell r="E4" t="str">
            <v>CEME</v>
          </cell>
          <cell r="F4" t="str">
            <v>Electrical Engg</v>
          </cell>
          <cell r="G4" t="str">
            <v>https://drive.google.com/open?id=1qBTUNeVXTMYS99fszJ5eBxEjzA8jwolW</v>
          </cell>
          <cell r="H4" t="str">
            <v>No</v>
          </cell>
          <cell r="I4" t="str">
            <v>No</v>
          </cell>
        </row>
        <row r="5">
          <cell r="A5" t="str">
            <v>Ahmad Bilal</v>
          </cell>
          <cell r="B5" t="str">
            <v>Muhammad Arshad Khan</v>
          </cell>
          <cell r="C5">
            <v>43282.977581018517</v>
          </cell>
          <cell r="D5" t="str">
            <v>abr.economist@gmail.com</v>
          </cell>
          <cell r="E5" t="str">
            <v>S3H</v>
          </cell>
          <cell r="F5" t="str">
            <v>Economics</v>
          </cell>
          <cell r="G5" t="str">
            <v>https://drive.google.com/open?id=17YjdqTTnh77mqkx4Kfd7BN_29g0yB2wx</v>
          </cell>
          <cell r="H5" t="str">
            <v>No</v>
          </cell>
          <cell r="I5" t="str">
            <v>No</v>
          </cell>
        </row>
        <row r="6">
          <cell r="A6" t="str">
            <v>Sarfraz Ahmad</v>
          </cell>
          <cell r="B6" t="str">
            <v>Taj Din</v>
          </cell>
          <cell r="C6">
            <v>43282.984201388892</v>
          </cell>
          <cell r="D6" t="str">
            <v>engr.sarfrazahmad2017@gmail.com</v>
          </cell>
          <cell r="E6" t="str">
            <v>CEME</v>
          </cell>
          <cell r="F6" t="str">
            <v>Electrical Engineering</v>
          </cell>
          <cell r="G6" t="str">
            <v>https://drive.google.com/open?id=19pbDBBZlBlwbJpOxmLBgZPFzY7DtXWLl</v>
          </cell>
          <cell r="H6" t="str">
            <v>yes</v>
          </cell>
          <cell r="I6" t="str">
            <v>No</v>
          </cell>
        </row>
        <row r="7">
          <cell r="A7" t="str">
            <v>Syed Ali Hussain Naqvi</v>
          </cell>
          <cell r="B7" t="str">
            <v>Syed Khursheed Hussain Naqvi</v>
          </cell>
          <cell r="C7">
            <v>43282.997685185182</v>
          </cell>
          <cell r="D7" t="str">
            <v>alihussain2421@yahoo.com</v>
          </cell>
          <cell r="E7" t="str">
            <v>CEME</v>
          </cell>
          <cell r="F7" t="str">
            <v>Mechanical Engineering</v>
          </cell>
          <cell r="G7" t="str">
            <v>https://drive.google.com/open?id=1tP3FXwP6FdwmxYpbAgAfDz9GMe7851N3</v>
          </cell>
          <cell r="H7" t="str">
            <v>No</v>
          </cell>
          <cell r="I7" t="str">
            <v>No</v>
          </cell>
        </row>
        <row r="8">
          <cell r="A8" t="str">
            <v>Navid Ahmad</v>
          </cell>
          <cell r="B8" t="str">
            <v>Ghulam Murtaza</v>
          </cell>
          <cell r="C8">
            <v>43313.002326388887</v>
          </cell>
          <cell r="D8" t="str">
            <v>nahashmipk@gmail.com</v>
          </cell>
          <cell r="E8" t="str">
            <v>IGIS, SCEE</v>
          </cell>
          <cell r="F8" t="str">
            <v>Remote Sensing &amp; GIS</v>
          </cell>
          <cell r="G8" t="str">
            <v>https://drive.google.com/open?id=1oelHHPik1PxUeNJxuzuNDM1hBIe2ph7F</v>
          </cell>
          <cell r="H8" t="str">
            <v>No</v>
          </cell>
          <cell r="I8" t="str">
            <v>No</v>
          </cell>
        </row>
        <row r="9">
          <cell r="A9" t="str">
            <v>Um Ul Baneen</v>
          </cell>
          <cell r="B9" t="str">
            <v>Abrar Hussain</v>
          </cell>
          <cell r="C9">
            <v>43313.026990740742</v>
          </cell>
          <cell r="D9" t="str">
            <v>umalbaneen1992@yahoo.com</v>
          </cell>
          <cell r="E9" t="str">
            <v>Nust, S3H</v>
          </cell>
          <cell r="F9" t="str">
            <v>MS Clinical Psychology</v>
          </cell>
          <cell r="G9" t="str">
            <v>https://drive.google.com/open?id=171jdDVYQxJwQQyLPAzszI0UaPv8TJrjS</v>
          </cell>
          <cell r="H9" t="str">
            <v>yes</v>
          </cell>
          <cell r="I9" t="str">
            <v>No</v>
          </cell>
        </row>
        <row r="10">
          <cell r="A10" t="str">
            <v>Usman Ahmad</v>
          </cell>
          <cell r="B10" t="str">
            <v>Abdul Razaq</v>
          </cell>
          <cell r="C10">
            <v>43313.046365740738</v>
          </cell>
          <cell r="D10" t="str">
            <v>ahmad.2013@yahoo.com</v>
          </cell>
          <cell r="E10" t="str">
            <v>School of Social Science and Humanities (S3H)</v>
          </cell>
          <cell r="F10" t="str">
            <v>Ms Economics</v>
          </cell>
          <cell r="G10" t="str">
            <v>https://drive.google.com/open?id=17q0DYrjWghi7wcRhe_1bfVYzjwaB_kO5</v>
          </cell>
          <cell r="H10" t="str">
            <v>No</v>
          </cell>
          <cell r="I10" t="str">
            <v>No</v>
          </cell>
        </row>
        <row r="11">
          <cell r="A11" t="str">
            <v>Mohsin</v>
          </cell>
          <cell r="B11" t="str">
            <v>Jabbar</v>
          </cell>
          <cell r="C11">
            <v>43313.082777777781</v>
          </cell>
          <cell r="D11" t="str">
            <v>mohsinjabbar224@gmail.com</v>
          </cell>
          <cell r="E11" t="str">
            <v>CEME</v>
          </cell>
          <cell r="F11" t="str">
            <v>Computer Engineering</v>
          </cell>
          <cell r="G11" t="str">
            <v>https://drive.google.com/open?id=1KI-LzVrf12b2xc4CioWrwDAnceiGd5Tv</v>
          </cell>
          <cell r="H11" t="str">
            <v>yes</v>
          </cell>
          <cell r="I11" t="str">
            <v>No</v>
          </cell>
        </row>
        <row r="12">
          <cell r="A12" t="str">
            <v>Saif ur Rehman</v>
          </cell>
          <cell r="B12" t="str">
            <v>Muhammad Hanif Zia</v>
          </cell>
          <cell r="C12">
            <v>43313.089895833335</v>
          </cell>
          <cell r="D12" t="str">
            <v>saif_zia99@yahoo.com</v>
          </cell>
          <cell r="E12" t="str">
            <v>USPCASE</v>
          </cell>
          <cell r="F12" t="str">
            <v>Energy Systems Engineering</v>
          </cell>
          <cell r="G12" t="str">
            <v>https://drive.google.com/open?id=1u_SvyQ0PpQZ_Y1hJqxGs3VwXTV-yiDRr</v>
          </cell>
          <cell r="H12" t="str">
            <v>No</v>
          </cell>
          <cell r="I12" t="str">
            <v>No</v>
          </cell>
        </row>
        <row r="13">
          <cell r="A13" t="str">
            <v>Muhammad Bilal Latif</v>
          </cell>
          <cell r="B13" t="str">
            <v>Abdul Latif</v>
          </cell>
          <cell r="C13">
            <v>43313.133275462962</v>
          </cell>
          <cell r="D13" t="str">
            <v>mbl.1010@yahoo.com</v>
          </cell>
          <cell r="E13" t="str">
            <v>PNEC-NUST</v>
          </cell>
          <cell r="F13" t="str">
            <v>Industrial manufacturing Engg &amp; Management</v>
          </cell>
          <cell r="G13" t="str">
            <v>https://drive.google.com/open?id=1txDqRAtZGKhGcjjKIdeyaHR-JlhTk7GY</v>
          </cell>
          <cell r="H13" t="str">
            <v>No</v>
          </cell>
          <cell r="I13" t="str">
            <v>No</v>
          </cell>
        </row>
        <row r="14">
          <cell r="A14" t="str">
            <v>UMAR</v>
          </cell>
          <cell r="B14" t="str">
            <v>SHABEER</v>
          </cell>
          <cell r="C14">
            <v>43313.391226851854</v>
          </cell>
          <cell r="D14" t="str">
            <v>umarshabeer35@gmail.com</v>
          </cell>
          <cell r="E14" t="str">
            <v>CEME</v>
          </cell>
          <cell r="F14" t="str">
            <v>Mechanical Engg</v>
          </cell>
          <cell r="G14" t="str">
            <v>https://drive.google.com/open?id=12UnsoDd518soi10tjNU8Z8mo63Rf7QuT</v>
          </cell>
          <cell r="H14" t="str">
            <v>No</v>
          </cell>
          <cell r="I14" t="str">
            <v>No</v>
          </cell>
        </row>
        <row r="15">
          <cell r="A15" t="str">
            <v>Tabraiz Tehami</v>
          </cell>
          <cell r="B15" t="str">
            <v>Shahid Faheem</v>
          </cell>
          <cell r="C15">
            <v>43313.45107638889</v>
          </cell>
          <cell r="D15" t="str">
            <v>tabraizkhanpak@gmail.com</v>
          </cell>
          <cell r="E15" t="str">
            <v>MCE</v>
          </cell>
          <cell r="F15" t="str">
            <v>Transportation Engg</v>
          </cell>
          <cell r="G15" t="str">
            <v>https://drive.google.com/open?id=1cyKy1zV7IUGrptfGNl3DQVK2mTFHwDzs</v>
          </cell>
          <cell r="H15" t="str">
            <v>No</v>
          </cell>
          <cell r="I15" t="str">
            <v>No</v>
          </cell>
        </row>
        <row r="16">
          <cell r="A16" t="str">
            <v>Aimen raza</v>
          </cell>
          <cell r="B16" t="str">
            <v>Muhammad shahid raza</v>
          </cell>
          <cell r="C16">
            <v>43313.462858796294</v>
          </cell>
          <cell r="D16" t="str">
            <v>aimen148@gmail.com</v>
          </cell>
          <cell r="E16" t="str">
            <v>seecs</v>
          </cell>
          <cell r="F16" t="str">
            <v>electrical engineerng</v>
          </cell>
          <cell r="G16" t="str">
            <v>https://drive.google.com/open?id=1CQNHjUZkSTaRv3dJiM6E7TLehtUmPWlc</v>
          </cell>
          <cell r="H16" t="str">
            <v>No</v>
          </cell>
          <cell r="I16" t="str">
            <v>No</v>
          </cell>
        </row>
        <row r="17">
          <cell r="A17" t="str">
            <v>ALI SHAFIQ MALIK</v>
          </cell>
          <cell r="B17" t="str">
            <v>AMER SHAFIQ</v>
          </cell>
          <cell r="C17">
            <v>43313.508692129632</v>
          </cell>
          <cell r="D17" t="str">
            <v>engr.alishafiq@gmail.com</v>
          </cell>
          <cell r="E17" t="str">
            <v>SEECS</v>
          </cell>
          <cell r="F17" t="str">
            <v>ELECTRICAL ENGINEERING</v>
          </cell>
          <cell r="G17" t="str">
            <v>https://drive.google.com/open?id=1L4noOlyPgEoJObvAmcS1wQkHw0QqCuKF</v>
          </cell>
          <cell r="H17" t="str">
            <v>No</v>
          </cell>
          <cell r="I17" t="str">
            <v>No</v>
          </cell>
        </row>
        <row r="18">
          <cell r="A18" t="str">
            <v>Badar Hussain</v>
          </cell>
          <cell r="B18" t="str">
            <v>Lal hussain</v>
          </cell>
          <cell r="C18">
            <v>43313.539826388886</v>
          </cell>
          <cell r="D18" t="str">
            <v>qazibadar74@yahoo.com</v>
          </cell>
          <cell r="E18" t="str">
            <v>Seecs</v>
          </cell>
          <cell r="F18" t="str">
            <v>Electrical engg</v>
          </cell>
          <cell r="G18" t="str">
            <v>https://drive.google.com/open?id=1Zam2az60wjq0w1vT_-EMz8G1YCXhS25L</v>
          </cell>
          <cell r="H18" t="str">
            <v>No</v>
          </cell>
          <cell r="I18" t="str">
            <v>No</v>
          </cell>
        </row>
        <row r="19">
          <cell r="A19" t="str">
            <v>Azeem Sarwar</v>
          </cell>
          <cell r="B19" t="str">
            <v>Muhammad Sarwar</v>
          </cell>
          <cell r="C19">
            <v>43313.619050925925</v>
          </cell>
          <cell r="D19" t="str">
            <v>azeemsarwar17@gmail.com</v>
          </cell>
          <cell r="E19" t="str">
            <v>USPCASE</v>
          </cell>
          <cell r="F19" t="str">
            <v>MS Thermal Energy Enginnering</v>
          </cell>
          <cell r="G19" t="str">
            <v>https://drive.google.com/open?id=1tW_cU1zwQ-wWyFyX6ozG6qUWuq62nDjP</v>
          </cell>
          <cell r="H19" t="str">
            <v>No</v>
          </cell>
          <cell r="I19" t="str">
            <v>No</v>
          </cell>
        </row>
        <row r="20">
          <cell r="A20" t="str">
            <v>Mursaleen Shahid</v>
          </cell>
          <cell r="B20" t="str">
            <v>Shahid Pervez</v>
          </cell>
          <cell r="C20">
            <v>43313.645370370374</v>
          </cell>
          <cell r="D20" t="str">
            <v>MursaleenShahid@live.com</v>
          </cell>
          <cell r="E20" t="str">
            <v>CEME Nust Rawalpindi</v>
          </cell>
          <cell r="F20" t="str">
            <v>Mechanical Engineering</v>
          </cell>
          <cell r="G20" t="str">
            <v>https://drive.google.com/open?id=1EYWgzUOJaMGYX0QmpZIYztEz89ONSEeT</v>
          </cell>
          <cell r="H20" t="str">
            <v>yes</v>
          </cell>
          <cell r="I20" t="str">
            <v>No</v>
          </cell>
        </row>
        <row r="21">
          <cell r="A21" t="str">
            <v>Muhammad Ali</v>
          </cell>
          <cell r="B21" t="str">
            <v>Khadim Hussain</v>
          </cell>
          <cell r="C21">
            <v>43313.787754629629</v>
          </cell>
          <cell r="D21" t="str">
            <v>maliuet12@gmail.com</v>
          </cell>
          <cell r="E21" t="str">
            <v>CASEN</v>
          </cell>
          <cell r="F21" t="str">
            <v>Thermal Energy Engineering</v>
          </cell>
          <cell r="G21" t="str">
            <v>https://drive.google.com/open?id=1CRX0Kbd8mHSEigYa4R_Jz3lQyuNdmCbT</v>
          </cell>
          <cell r="H21" t="str">
            <v>No</v>
          </cell>
          <cell r="I21" t="str">
            <v>No</v>
          </cell>
        </row>
        <row r="22">
          <cell r="A22" t="str">
            <v>Syed Shahzor Raza Bukhari</v>
          </cell>
          <cell r="B22" t="str">
            <v>Syed Zahid Hussain</v>
          </cell>
          <cell r="C22">
            <v>43313.849374999998</v>
          </cell>
          <cell r="D22" t="str">
            <v>shahzorraza@outlook.com</v>
          </cell>
          <cell r="E22" t="str">
            <v>USPCASE</v>
          </cell>
          <cell r="F22" t="str">
            <v>Thermal Energy Engineering</v>
          </cell>
          <cell r="G22" t="str">
            <v>https://drive.google.com/open?id=15VNhVfvpmxC2Fgawn83Ku3_FdJXdRiFn</v>
          </cell>
          <cell r="H22" t="str">
            <v>No</v>
          </cell>
          <cell r="I22" t="str">
            <v>No</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uneebhashmi10@gmail.com" TargetMode="External"/><Relationship Id="rId21" Type="http://schemas.openxmlformats.org/officeDocument/2006/relationships/hyperlink" Target="mailto:mashhoodijaz786@gmail.com" TargetMode="External"/><Relationship Id="rId34" Type="http://schemas.openxmlformats.org/officeDocument/2006/relationships/hyperlink" Target="mailto:engineerafzalahmad007@gmail.com" TargetMode="External"/><Relationship Id="rId42" Type="http://schemas.openxmlformats.org/officeDocument/2006/relationships/hyperlink" Target="mailto:hrasool.bee17seecs@seecs.edu.pk" TargetMode="External"/><Relationship Id="rId47" Type="http://schemas.openxmlformats.org/officeDocument/2006/relationships/hyperlink" Target="mailto:hamza.vegeta750@gmail.com" TargetMode="External"/><Relationship Id="rId50" Type="http://schemas.openxmlformats.org/officeDocument/2006/relationships/hyperlink" Target="mailto:jhaider58@gmail.com" TargetMode="External"/><Relationship Id="rId55" Type="http://schemas.openxmlformats.org/officeDocument/2006/relationships/hyperlink" Target="mailto:abdulhafeez176@gmail.com" TargetMode="External"/><Relationship Id="rId63" Type="http://schemas.openxmlformats.org/officeDocument/2006/relationships/hyperlink" Target="mailto:a.abi888131@gmail.com" TargetMode="External"/><Relationship Id="rId68" Type="http://schemas.openxmlformats.org/officeDocument/2006/relationships/hyperlink" Target="mailto:mwaqas8764@gmail.com" TargetMode="External"/><Relationship Id="rId76" Type="http://schemas.openxmlformats.org/officeDocument/2006/relationships/hyperlink" Target="mailto:malikgohar12@gmail.com" TargetMode="External"/><Relationship Id="rId84" Type="http://schemas.openxmlformats.org/officeDocument/2006/relationships/hyperlink" Target="mailto:numa.mumtaz445286@gmail.com" TargetMode="External"/><Relationship Id="rId89" Type="http://schemas.openxmlformats.org/officeDocument/2006/relationships/hyperlink" Target="mailto:muhammad-abdullah11@hotmail.com" TargetMode="External"/><Relationship Id="rId97" Type="http://schemas.openxmlformats.org/officeDocument/2006/relationships/hyperlink" Target="mailto:muhammadalihaider95@gmail.com" TargetMode="External"/><Relationship Id="rId7" Type="http://schemas.openxmlformats.org/officeDocument/2006/relationships/hyperlink" Target="mailto:rafiaahmad666@gmail.com" TargetMode="External"/><Relationship Id="rId71" Type="http://schemas.openxmlformats.org/officeDocument/2006/relationships/hyperlink" Target="mailto:ahmadabdullah0312@gmail.com" TargetMode="External"/><Relationship Id="rId92" Type="http://schemas.openxmlformats.org/officeDocument/2006/relationships/hyperlink" Target="mailto:saadrza@gmail.com" TargetMode="External"/><Relationship Id="rId2" Type="http://schemas.openxmlformats.org/officeDocument/2006/relationships/hyperlink" Target="mailto:zahmad.msee17seecs@seecs.edu.pk" TargetMode="External"/><Relationship Id="rId16" Type="http://schemas.openxmlformats.org/officeDocument/2006/relationships/hyperlink" Target="mailto:salma.khan162@yahoo.com" TargetMode="External"/><Relationship Id="rId29" Type="http://schemas.openxmlformats.org/officeDocument/2006/relationships/hyperlink" Target="mailto:saniamushtaq1@gmail.com" TargetMode="External"/><Relationship Id="rId11" Type="http://schemas.openxmlformats.org/officeDocument/2006/relationships/hyperlink" Target="mailto:saira030854@gmail.com" TargetMode="External"/><Relationship Id="rId24" Type="http://schemas.openxmlformats.org/officeDocument/2006/relationships/hyperlink" Target="mailto:farheenasif1059@gmail.com" TargetMode="External"/><Relationship Id="rId32" Type="http://schemas.openxmlformats.org/officeDocument/2006/relationships/hyperlink" Target="mailto:aqsaimtiaz09@gmailcom" TargetMode="External"/><Relationship Id="rId37" Type="http://schemas.openxmlformats.org/officeDocument/2006/relationships/hyperlink" Target="mailto:moazamairfan@gmail.com" TargetMode="External"/><Relationship Id="rId40" Type="http://schemas.openxmlformats.org/officeDocument/2006/relationships/hyperlink" Target="mailto:waziz.msee17seecs@seecs.edu.pk" TargetMode="External"/><Relationship Id="rId45" Type="http://schemas.openxmlformats.org/officeDocument/2006/relationships/hyperlink" Target="mailto:sfarsi.msee17seecs@seecs.edu.pk" TargetMode="External"/><Relationship Id="rId53" Type="http://schemas.openxmlformats.org/officeDocument/2006/relationships/hyperlink" Target="mailto:ahmedammar710@yahoo.com" TargetMode="External"/><Relationship Id="rId58" Type="http://schemas.openxmlformats.org/officeDocument/2006/relationships/hyperlink" Target="mailto:noorsyen@gmail.com" TargetMode="External"/><Relationship Id="rId66" Type="http://schemas.openxmlformats.org/officeDocument/2006/relationships/hyperlink" Target="mailto:h.javaidmsee17seecs@seecs.edu.pk" TargetMode="External"/><Relationship Id="rId74" Type="http://schemas.openxmlformats.org/officeDocument/2006/relationships/hyperlink" Target="mailto:aammar.msee17seecs@seecs.edu.pk" TargetMode="External"/><Relationship Id="rId79" Type="http://schemas.openxmlformats.org/officeDocument/2006/relationships/hyperlink" Target="mailto:daimejaz001@gamil.com" TargetMode="External"/><Relationship Id="rId87" Type="http://schemas.openxmlformats.org/officeDocument/2006/relationships/hyperlink" Target="mailto:muhammedsafi88@gmail.com" TargetMode="External"/><Relationship Id="rId5" Type="http://schemas.openxmlformats.org/officeDocument/2006/relationships/hyperlink" Target="mailto:shehrozahmad13@gmail.com" TargetMode="External"/><Relationship Id="rId61" Type="http://schemas.openxmlformats.org/officeDocument/2006/relationships/hyperlink" Target="mailto:wajahatali0120@gmail.com" TargetMode="External"/><Relationship Id="rId82" Type="http://schemas.openxmlformats.org/officeDocument/2006/relationships/hyperlink" Target="mailto:malimalik802@gmail.com" TargetMode="External"/><Relationship Id="rId90" Type="http://schemas.openxmlformats.org/officeDocument/2006/relationships/hyperlink" Target="mailto:ichawhdryahmad@yahoo.com" TargetMode="External"/><Relationship Id="rId95" Type="http://schemas.openxmlformats.org/officeDocument/2006/relationships/hyperlink" Target="mailto:muhammad.kashif1967@gmail.com" TargetMode="External"/><Relationship Id="rId19" Type="http://schemas.openxmlformats.org/officeDocument/2006/relationships/hyperlink" Target="mailto:usamamasood531@gmail.com" TargetMode="External"/><Relationship Id="rId14" Type="http://schemas.openxmlformats.org/officeDocument/2006/relationships/hyperlink" Target="mailto:izain1122@gmail.com" TargetMode="External"/><Relationship Id="rId22" Type="http://schemas.openxmlformats.org/officeDocument/2006/relationships/hyperlink" Target="mailto:raveedahmed@hotmal.com" TargetMode="External"/><Relationship Id="rId27" Type="http://schemas.openxmlformats.org/officeDocument/2006/relationships/hyperlink" Target="mailto:princeahmad231@hotmail.com" TargetMode="External"/><Relationship Id="rId30" Type="http://schemas.openxmlformats.org/officeDocument/2006/relationships/hyperlink" Target="mailto:mbasitalietrat@hotmail.com" TargetMode="External"/><Relationship Id="rId35" Type="http://schemas.openxmlformats.org/officeDocument/2006/relationships/hyperlink" Target="mailto:shahrozliaqat1214@gmail.com" TargetMode="External"/><Relationship Id="rId43" Type="http://schemas.openxmlformats.org/officeDocument/2006/relationships/hyperlink" Target="mailto:sarosh4271@gmail.com" TargetMode="External"/><Relationship Id="rId48" Type="http://schemas.openxmlformats.org/officeDocument/2006/relationships/hyperlink" Target="mailto:ranaanwar910@gmail.com" TargetMode="External"/><Relationship Id="rId56" Type="http://schemas.openxmlformats.org/officeDocument/2006/relationships/hyperlink" Target="mailto:abdulmoiz23199@yahoo.com" TargetMode="External"/><Relationship Id="rId64" Type="http://schemas.openxmlformats.org/officeDocument/2006/relationships/hyperlink" Target="mailto:farooq.fiaz7@gmail.com" TargetMode="External"/><Relationship Id="rId69" Type="http://schemas.openxmlformats.org/officeDocument/2006/relationships/hyperlink" Target="mailto:sheerazahmed7006@gmail.com" TargetMode="External"/><Relationship Id="rId77" Type="http://schemas.openxmlformats.org/officeDocument/2006/relationships/hyperlink" Target="mailto:champiboy1018@gmail.com" TargetMode="External"/><Relationship Id="rId100" Type="http://schemas.openxmlformats.org/officeDocument/2006/relationships/hyperlink" Target="mailto:malikgohar12@gmail.com" TargetMode="External"/><Relationship Id="rId8" Type="http://schemas.openxmlformats.org/officeDocument/2006/relationships/hyperlink" Target="mailto:taimoorkhanmahsud@yahoo.com" TargetMode="External"/><Relationship Id="rId51" Type="http://schemas.openxmlformats.org/officeDocument/2006/relationships/hyperlink" Target="mailto:hasnatamir2@gmail.com" TargetMode="External"/><Relationship Id="rId72" Type="http://schemas.openxmlformats.org/officeDocument/2006/relationships/hyperlink" Target="mailto:hamzathegreat06@gmail.com" TargetMode="External"/><Relationship Id="rId80" Type="http://schemas.openxmlformats.org/officeDocument/2006/relationships/hyperlink" Target="mailto:bilalanwar13579@gmail.com" TargetMode="External"/><Relationship Id="rId85" Type="http://schemas.openxmlformats.org/officeDocument/2006/relationships/hyperlink" Target="mailto:fatimakhalid536@gmail.com" TargetMode="External"/><Relationship Id="rId93" Type="http://schemas.openxmlformats.org/officeDocument/2006/relationships/hyperlink" Target="mailto:mobashir1223.1@gmail.com" TargetMode="External"/><Relationship Id="rId98" Type="http://schemas.openxmlformats.org/officeDocument/2006/relationships/hyperlink" Target="mailto:m.awais73.ma@gmail.com" TargetMode="External"/><Relationship Id="rId3" Type="http://schemas.openxmlformats.org/officeDocument/2006/relationships/hyperlink" Target="mailto:shaikhsarwan49@gmail.com" TargetMode="External"/><Relationship Id="rId12" Type="http://schemas.openxmlformats.org/officeDocument/2006/relationships/hyperlink" Target="mailto:mbilalkhan500@gmail.com" TargetMode="External"/><Relationship Id="rId17" Type="http://schemas.openxmlformats.org/officeDocument/2006/relationships/hyperlink" Target="mailto:tinayat.msee17seecs@seecs.edu.pk" TargetMode="External"/><Relationship Id="rId25" Type="http://schemas.openxmlformats.org/officeDocument/2006/relationships/hyperlink" Target="mailto:yasirhanif555@gmail.com" TargetMode="External"/><Relationship Id="rId33" Type="http://schemas.openxmlformats.org/officeDocument/2006/relationships/hyperlink" Target="mailto:fahmad.msee17seecs@seecs.edu.pk" TargetMode="External"/><Relationship Id="rId38" Type="http://schemas.openxmlformats.org/officeDocument/2006/relationships/hyperlink" Target="mailto:somianasir54@gmail.com" TargetMode="External"/><Relationship Id="rId46" Type="http://schemas.openxmlformats.org/officeDocument/2006/relationships/hyperlink" Target="mailto:ridafatima2017@gmail.com" TargetMode="External"/><Relationship Id="rId59" Type="http://schemas.openxmlformats.org/officeDocument/2006/relationships/hyperlink" Target="mailto:muhammadansarshahzad@gmail.com" TargetMode="External"/><Relationship Id="rId67" Type="http://schemas.openxmlformats.org/officeDocument/2006/relationships/hyperlink" Target="mailto:nameer.anjum@gmail.com" TargetMode="External"/><Relationship Id="rId20" Type="http://schemas.openxmlformats.org/officeDocument/2006/relationships/hyperlink" Target="mailto:muhammadfurqanazam@hotmail.com" TargetMode="External"/><Relationship Id="rId41" Type="http://schemas.openxmlformats.org/officeDocument/2006/relationships/hyperlink" Target="mailto:danishshakeel45@gmail.com" TargetMode="External"/><Relationship Id="rId54" Type="http://schemas.openxmlformats.org/officeDocument/2006/relationships/hyperlink" Target="mailto:ghulammustafa0403@gmail.com" TargetMode="External"/><Relationship Id="rId62" Type="http://schemas.openxmlformats.org/officeDocument/2006/relationships/hyperlink" Target="mailto:ulabedien@gmail.com" TargetMode="External"/><Relationship Id="rId70" Type="http://schemas.openxmlformats.org/officeDocument/2006/relationships/hyperlink" Target="mailto:talhakhanabduhu@gmail.com" TargetMode="External"/><Relationship Id="rId75" Type="http://schemas.openxmlformats.org/officeDocument/2006/relationships/hyperlink" Target="mailto:rafzal.bee17seecs@seecs.edu.pk" TargetMode="External"/><Relationship Id="rId83" Type="http://schemas.openxmlformats.org/officeDocument/2006/relationships/hyperlink" Target="mailto:huzefasalfi1032@gmail.com" TargetMode="External"/><Relationship Id="rId88" Type="http://schemas.openxmlformats.org/officeDocument/2006/relationships/hyperlink" Target="mailto:m.abubakar843@gmail.com" TargetMode="External"/><Relationship Id="rId91" Type="http://schemas.openxmlformats.org/officeDocument/2006/relationships/hyperlink" Target="mailto:shehzadaaneeskhan@gmail.com" TargetMode="External"/><Relationship Id="rId96" Type="http://schemas.openxmlformats.org/officeDocument/2006/relationships/hyperlink" Target="mailto:muhammad.abdulhadi20@gmail.com" TargetMode="External"/><Relationship Id="rId1" Type="http://schemas.openxmlformats.org/officeDocument/2006/relationships/hyperlink" Target="mailto:syedwahabzarin78@gmail.com" TargetMode="External"/><Relationship Id="rId6" Type="http://schemas.openxmlformats.org/officeDocument/2006/relationships/hyperlink" Target="mailto:msohaib.bee17seecs@seecs.edu.pk" TargetMode="External"/><Relationship Id="rId15" Type="http://schemas.openxmlformats.org/officeDocument/2006/relationships/hyperlink" Target="mailto:asaeed.bee17seecs@seecs.edu.pk" TargetMode="External"/><Relationship Id="rId23" Type="http://schemas.openxmlformats.org/officeDocument/2006/relationships/hyperlink" Target="mailto:zaid.bin.khalid@gmail.com" TargetMode="External"/><Relationship Id="rId28" Type="http://schemas.openxmlformats.org/officeDocument/2006/relationships/hyperlink" Target="mailto:kiran_liaqat94@yahoo.com" TargetMode="External"/><Relationship Id="rId36" Type="http://schemas.openxmlformats.org/officeDocument/2006/relationships/hyperlink" Target="mailto:qazibadar74@yahoo.com" TargetMode="External"/><Relationship Id="rId49" Type="http://schemas.openxmlformats.org/officeDocument/2006/relationships/hyperlink" Target="mailto:iullah.msee17seecse@seecs.edu.pk" TargetMode="External"/><Relationship Id="rId57" Type="http://schemas.openxmlformats.org/officeDocument/2006/relationships/hyperlink" Target="mailto:anawaz.msee17seecs@seecs.edu.pk" TargetMode="External"/><Relationship Id="rId10" Type="http://schemas.openxmlformats.org/officeDocument/2006/relationships/hyperlink" Target="mailto:anaqeeb.bee17seecs@seecs.edu.pk" TargetMode="External"/><Relationship Id="rId31" Type="http://schemas.openxmlformats.org/officeDocument/2006/relationships/hyperlink" Target="mailto:kamranbstn@gmail.com" TargetMode="External"/><Relationship Id="rId44" Type="http://schemas.openxmlformats.org/officeDocument/2006/relationships/hyperlink" Target="mailto:iqraaslam71@gmail.com" TargetMode="External"/><Relationship Id="rId52" Type="http://schemas.openxmlformats.org/officeDocument/2006/relationships/hyperlink" Target="mailto:afaq.bin.aftanb@gmail.com" TargetMode="External"/><Relationship Id="rId60" Type="http://schemas.openxmlformats.org/officeDocument/2006/relationships/hyperlink" Target="mailto:zubairiqbal7883@gmail.com" TargetMode="External"/><Relationship Id="rId65" Type="http://schemas.openxmlformats.org/officeDocument/2006/relationships/hyperlink" Target="mailto:shaheerm3hmood@gmail.com" TargetMode="External"/><Relationship Id="rId73" Type="http://schemas.openxmlformats.org/officeDocument/2006/relationships/hyperlink" Target="mailto:mabrar.bscs17seecs@seecs.edu.pk" TargetMode="External"/><Relationship Id="rId78" Type="http://schemas.openxmlformats.org/officeDocument/2006/relationships/hyperlink" Target="mailto:bariqsandhu123@gmail.com" TargetMode="External"/><Relationship Id="rId81" Type="http://schemas.openxmlformats.org/officeDocument/2006/relationships/hyperlink" Target="mailto:yesboss511@gmail.com" TargetMode="External"/><Relationship Id="rId86" Type="http://schemas.openxmlformats.org/officeDocument/2006/relationships/hyperlink" Target="mailto:jdcheema@yahoo.com" TargetMode="External"/><Relationship Id="rId94" Type="http://schemas.openxmlformats.org/officeDocument/2006/relationships/hyperlink" Target="mailto:zaidbutt8194@gmail.com" TargetMode="External"/><Relationship Id="rId99" Type="http://schemas.openxmlformats.org/officeDocument/2006/relationships/hyperlink" Target="mailto:haxsanshakeel@gmail.com" TargetMode="External"/><Relationship Id="rId101" Type="http://schemas.openxmlformats.org/officeDocument/2006/relationships/printerSettings" Target="../printerSettings/printerSettings1.bin"/><Relationship Id="rId4" Type="http://schemas.openxmlformats.org/officeDocument/2006/relationships/hyperlink" Target="mailto:amurtaza.msee17seecs@seecs.edu.pk" TargetMode="External"/><Relationship Id="rId9" Type="http://schemas.openxmlformats.org/officeDocument/2006/relationships/hyperlink" Target="mailto:mahamshahid457@gmail.com" TargetMode="External"/><Relationship Id="rId13" Type="http://schemas.openxmlformats.org/officeDocument/2006/relationships/hyperlink" Target="mailto:htariq.msee17seecs@seecs.edu.pk" TargetMode="External"/><Relationship Id="rId18" Type="http://schemas.openxmlformats.org/officeDocument/2006/relationships/hyperlink" Target="mailto:yasiraligudgk@gmail.com" TargetMode="External"/><Relationship Id="rId39" Type="http://schemas.openxmlformats.org/officeDocument/2006/relationships/hyperlink" Target="mailto:2016n0277@gmail.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mnasir.bee17seecs@seecs.edu.pk" TargetMode="External"/><Relationship Id="rId21" Type="http://schemas.openxmlformats.org/officeDocument/2006/relationships/hyperlink" Target="mailto:asaeed.bee17seecs@seecs.edu.pk" TargetMode="External"/><Relationship Id="rId42" Type="http://schemas.openxmlformats.org/officeDocument/2006/relationships/hyperlink" Target="mailto:kiran_liaqat94@yahoo.com" TargetMode="External"/><Relationship Id="rId47" Type="http://schemas.openxmlformats.org/officeDocument/2006/relationships/hyperlink" Target="mailto:aqsaimtiaz09@gmailcom" TargetMode="External"/><Relationship Id="rId63" Type="http://schemas.openxmlformats.org/officeDocument/2006/relationships/hyperlink" Target="mailto:sfarsi.msee17seecs@seecs.edu.pk" TargetMode="External"/><Relationship Id="rId68" Type="http://schemas.openxmlformats.org/officeDocument/2006/relationships/hyperlink" Target="mailto:szeb.msee17seecs@seecs.edu.pk" TargetMode="External"/><Relationship Id="rId84" Type="http://schemas.openxmlformats.org/officeDocument/2006/relationships/hyperlink" Target="mailto:zubairiqbal7883@gmail.com" TargetMode="External"/><Relationship Id="rId89" Type="http://schemas.openxmlformats.org/officeDocument/2006/relationships/hyperlink" Target="mailto:farooq.fiaz7@gmail.com" TargetMode="External"/><Relationship Id="rId7" Type="http://schemas.openxmlformats.org/officeDocument/2006/relationships/hyperlink" Target="mailto:shehrozahmad13@gmail.com" TargetMode="External"/><Relationship Id="rId71" Type="http://schemas.openxmlformats.org/officeDocument/2006/relationships/hyperlink" Target="mailto:jhaider58@gmail.com" TargetMode="External"/><Relationship Id="rId92" Type="http://schemas.openxmlformats.org/officeDocument/2006/relationships/hyperlink" Target="mailto:nameer.anjum@gmail.com" TargetMode="External"/><Relationship Id="rId2" Type="http://schemas.openxmlformats.org/officeDocument/2006/relationships/hyperlink" Target="mailto:nkalsoom.msit17seecs@seecs.edu.pk" TargetMode="External"/><Relationship Id="rId16" Type="http://schemas.openxmlformats.org/officeDocument/2006/relationships/hyperlink" Target="mailto:saira030854@gmail.com" TargetMode="External"/><Relationship Id="rId29" Type="http://schemas.openxmlformats.org/officeDocument/2006/relationships/hyperlink" Target="mailto:muhammadfurqanazam@hotmail.com" TargetMode="External"/><Relationship Id="rId11" Type="http://schemas.openxmlformats.org/officeDocument/2006/relationships/hyperlink" Target="mailto:asifiqbaljam@gmail.com" TargetMode="External"/><Relationship Id="rId24" Type="http://schemas.openxmlformats.org/officeDocument/2006/relationships/hyperlink" Target="mailto:yasiraligudgk@gmail.com" TargetMode="External"/><Relationship Id="rId32" Type="http://schemas.openxmlformats.org/officeDocument/2006/relationships/hyperlink" Target="mailto:raveedahmed@hotmal.com" TargetMode="External"/><Relationship Id="rId37" Type="http://schemas.openxmlformats.org/officeDocument/2006/relationships/hyperlink" Target="mailto:muneebhashmi10@gmail.com" TargetMode="External"/><Relationship Id="rId40" Type="http://schemas.openxmlformats.org/officeDocument/2006/relationships/hyperlink" Target="mailto:abdul_samad1993@yahoo.com" TargetMode="External"/><Relationship Id="rId45" Type="http://schemas.openxmlformats.org/officeDocument/2006/relationships/hyperlink" Target="mailto:kamranbstn@gmail.com" TargetMode="External"/><Relationship Id="rId53" Type="http://schemas.openxmlformats.org/officeDocument/2006/relationships/hyperlink" Target="mailto:somianasir54@gmail.com" TargetMode="External"/><Relationship Id="rId58" Type="http://schemas.openxmlformats.org/officeDocument/2006/relationships/hyperlink" Target="mailto:hrasool.bee17seecs@seecs.edu.pk" TargetMode="External"/><Relationship Id="rId66" Type="http://schemas.openxmlformats.org/officeDocument/2006/relationships/hyperlink" Target="mailto:ridafatima2017@gmail.com" TargetMode="External"/><Relationship Id="rId74" Type="http://schemas.openxmlformats.org/officeDocument/2006/relationships/hyperlink" Target="mailto:ahmedammar710@yahoo.com" TargetMode="External"/><Relationship Id="rId79" Type="http://schemas.openxmlformats.org/officeDocument/2006/relationships/hyperlink" Target="mailto:noorsyen@gmail.com" TargetMode="External"/><Relationship Id="rId87" Type="http://schemas.openxmlformats.org/officeDocument/2006/relationships/hyperlink" Target="mailto:ulabedien@gmail.com" TargetMode="External"/><Relationship Id="rId102" Type="http://schemas.openxmlformats.org/officeDocument/2006/relationships/hyperlink" Target="mailto:rafzal.bee17seecs@seecs.edu.pk" TargetMode="External"/><Relationship Id="rId5" Type="http://schemas.openxmlformats.org/officeDocument/2006/relationships/hyperlink" Target="mailto:amurtaza.msee17seecs@seecs.edu.pk" TargetMode="External"/><Relationship Id="rId61" Type="http://schemas.openxmlformats.org/officeDocument/2006/relationships/hyperlink" Target="mailto:sarosh4271@gmail.com" TargetMode="External"/><Relationship Id="rId82" Type="http://schemas.openxmlformats.org/officeDocument/2006/relationships/hyperlink" Target="mailto:aineekhaan@gmail.com" TargetMode="External"/><Relationship Id="rId90" Type="http://schemas.openxmlformats.org/officeDocument/2006/relationships/hyperlink" Target="mailto:shaheerm3hmood@gmail.com" TargetMode="External"/><Relationship Id="rId95" Type="http://schemas.openxmlformats.org/officeDocument/2006/relationships/hyperlink" Target="mailto:mwaqas8764@gmail.com" TargetMode="External"/><Relationship Id="rId19" Type="http://schemas.openxmlformats.org/officeDocument/2006/relationships/hyperlink" Target="mailto:htariq.msee17seecs@seecs.edu.pk" TargetMode="External"/><Relationship Id="rId14" Type="http://schemas.openxmlformats.org/officeDocument/2006/relationships/hyperlink" Target="mailto:mahamshahid457@gmail.com" TargetMode="External"/><Relationship Id="rId22" Type="http://schemas.openxmlformats.org/officeDocument/2006/relationships/hyperlink" Target="mailto:salma.khan162@yahoo.com" TargetMode="External"/><Relationship Id="rId27" Type="http://schemas.openxmlformats.org/officeDocument/2006/relationships/hyperlink" Target="mailto:faaiza@live.com" TargetMode="External"/><Relationship Id="rId30" Type="http://schemas.openxmlformats.org/officeDocument/2006/relationships/hyperlink" Target="mailto:mashhoodijaz786@gmail.com" TargetMode="External"/><Relationship Id="rId35" Type="http://schemas.openxmlformats.org/officeDocument/2006/relationships/hyperlink" Target="mailto:kamranakram1059@gmail.com" TargetMode="External"/><Relationship Id="rId43" Type="http://schemas.openxmlformats.org/officeDocument/2006/relationships/hyperlink" Target="mailto:saniamushtaq1@gmail.com" TargetMode="External"/><Relationship Id="rId48" Type="http://schemas.openxmlformats.org/officeDocument/2006/relationships/hyperlink" Target="mailto:fahmad.msee17seecs@seecs.edu.pk" TargetMode="External"/><Relationship Id="rId56" Type="http://schemas.openxmlformats.org/officeDocument/2006/relationships/hyperlink" Target="mailto:akhtarawan3@gmail.com" TargetMode="External"/><Relationship Id="rId64" Type="http://schemas.openxmlformats.org/officeDocument/2006/relationships/hyperlink" Target="mailto:fullbridgerectifier@gmail.com" TargetMode="External"/><Relationship Id="rId69" Type="http://schemas.openxmlformats.org/officeDocument/2006/relationships/hyperlink" Target="mailto:ranaanwar910@gmail.com" TargetMode="External"/><Relationship Id="rId77" Type="http://schemas.openxmlformats.org/officeDocument/2006/relationships/hyperlink" Target="mailto:abdulmoiz23199@yahoo.com" TargetMode="External"/><Relationship Id="rId100" Type="http://schemas.openxmlformats.org/officeDocument/2006/relationships/hyperlink" Target="mailto:mabrar.bscs17seecs@seecs.edu.pk" TargetMode="External"/><Relationship Id="rId8" Type="http://schemas.openxmlformats.org/officeDocument/2006/relationships/hyperlink" Target="mailto:msohaib.bee17seecs@seecs.edu.pk" TargetMode="External"/><Relationship Id="rId51" Type="http://schemas.openxmlformats.org/officeDocument/2006/relationships/hyperlink" Target="mailto:qazibadar74@yahoo.com" TargetMode="External"/><Relationship Id="rId72" Type="http://schemas.openxmlformats.org/officeDocument/2006/relationships/hyperlink" Target="mailto:hasnatamir2@gmail.com" TargetMode="External"/><Relationship Id="rId80" Type="http://schemas.openxmlformats.org/officeDocument/2006/relationships/hyperlink" Target="mailto:asnadaliaraian11@gmail.com" TargetMode="External"/><Relationship Id="rId85" Type="http://schemas.openxmlformats.org/officeDocument/2006/relationships/hyperlink" Target="mailto:wajahatali0120@gmail.com" TargetMode="External"/><Relationship Id="rId93" Type="http://schemas.openxmlformats.org/officeDocument/2006/relationships/hyperlink" Target="mailto:luqmankhan151@gmail.com" TargetMode="External"/><Relationship Id="rId98" Type="http://schemas.openxmlformats.org/officeDocument/2006/relationships/hyperlink" Target="mailto:ahmadabdullah0312@gmail.com" TargetMode="External"/><Relationship Id="rId3" Type="http://schemas.openxmlformats.org/officeDocument/2006/relationships/hyperlink" Target="mailto:zahmad.msee17seecs@seecs.edu.pk" TargetMode="External"/><Relationship Id="rId12" Type="http://schemas.openxmlformats.org/officeDocument/2006/relationships/hyperlink" Target="mailto:khan.amar8996@gmail.com" TargetMode="External"/><Relationship Id="rId17" Type="http://schemas.openxmlformats.org/officeDocument/2006/relationships/hyperlink" Target="mailto:momnasaeed50@gmail.com" TargetMode="External"/><Relationship Id="rId25" Type="http://schemas.openxmlformats.org/officeDocument/2006/relationships/hyperlink" Target="mailto:raowaqas738@gmail.com" TargetMode="External"/><Relationship Id="rId33" Type="http://schemas.openxmlformats.org/officeDocument/2006/relationships/hyperlink" Target="mailto:zaid.bin.khalid@gmail.com" TargetMode="External"/><Relationship Id="rId38" Type="http://schemas.openxmlformats.org/officeDocument/2006/relationships/hyperlink" Target="mailto:princeahmad231@hotmail.com" TargetMode="External"/><Relationship Id="rId46" Type="http://schemas.openxmlformats.org/officeDocument/2006/relationships/hyperlink" Target="mailto:asmarali929@gmailcom" TargetMode="External"/><Relationship Id="rId59" Type="http://schemas.openxmlformats.org/officeDocument/2006/relationships/hyperlink" Target="mailto:ifrahkamran19@gmail.com" TargetMode="External"/><Relationship Id="rId67" Type="http://schemas.openxmlformats.org/officeDocument/2006/relationships/hyperlink" Target="mailto:hamza.vegeta750@gmail.com" TargetMode="External"/><Relationship Id="rId103" Type="http://schemas.openxmlformats.org/officeDocument/2006/relationships/hyperlink" Target="mailto:malikgohar12@gmail.com" TargetMode="External"/><Relationship Id="rId20" Type="http://schemas.openxmlformats.org/officeDocument/2006/relationships/hyperlink" Target="mailto:izain1122@gmail.com" TargetMode="External"/><Relationship Id="rId41" Type="http://schemas.openxmlformats.org/officeDocument/2006/relationships/hyperlink" Target="mailto:makhtar.dphd17seecs@seecs.edu.pk" TargetMode="External"/><Relationship Id="rId54" Type="http://schemas.openxmlformats.org/officeDocument/2006/relationships/hyperlink" Target="mailto:2016n0277@gmail.com" TargetMode="External"/><Relationship Id="rId62" Type="http://schemas.openxmlformats.org/officeDocument/2006/relationships/hyperlink" Target="mailto:iqraaslam71@gmail.com" TargetMode="External"/><Relationship Id="rId70" Type="http://schemas.openxmlformats.org/officeDocument/2006/relationships/hyperlink" Target="mailto:iullah.msee17seecse@seecs.edu.pk" TargetMode="External"/><Relationship Id="rId75" Type="http://schemas.openxmlformats.org/officeDocument/2006/relationships/hyperlink" Target="mailto:ghulammustafa0403@gmail.com" TargetMode="External"/><Relationship Id="rId83" Type="http://schemas.openxmlformats.org/officeDocument/2006/relationships/hyperlink" Target="mailto:muhammadansarshahzad@gmail.com" TargetMode="External"/><Relationship Id="rId88" Type="http://schemas.openxmlformats.org/officeDocument/2006/relationships/hyperlink" Target="mailto:a.abi888131@gmail.com" TargetMode="External"/><Relationship Id="rId91" Type="http://schemas.openxmlformats.org/officeDocument/2006/relationships/hyperlink" Target="mailto:h.javaidmsee17seecs@seecs.edu.pk" TargetMode="External"/><Relationship Id="rId96" Type="http://schemas.openxmlformats.org/officeDocument/2006/relationships/hyperlink" Target="mailto:sheerazahmed7006@gmail.com" TargetMode="External"/><Relationship Id="rId1" Type="http://schemas.openxmlformats.org/officeDocument/2006/relationships/hyperlink" Target="mailto:syedwahabzarin78@gmail.com" TargetMode="External"/><Relationship Id="rId6" Type="http://schemas.openxmlformats.org/officeDocument/2006/relationships/hyperlink" Target="mailto:karam.shehzad@hotmail.com" TargetMode="External"/><Relationship Id="rId15" Type="http://schemas.openxmlformats.org/officeDocument/2006/relationships/hyperlink" Target="mailto:anaqeeb.bee17seecs@seecs.edu.pk" TargetMode="External"/><Relationship Id="rId23" Type="http://schemas.openxmlformats.org/officeDocument/2006/relationships/hyperlink" Target="mailto:tinayat.msee17seecs@seecs.edu.pk" TargetMode="External"/><Relationship Id="rId28" Type="http://schemas.openxmlformats.org/officeDocument/2006/relationships/hyperlink" Target="mailto:usamamasood531@gmail.com" TargetMode="External"/><Relationship Id="rId36" Type="http://schemas.openxmlformats.org/officeDocument/2006/relationships/hyperlink" Target="mailto:yasirhanif555@gmail.com" TargetMode="External"/><Relationship Id="rId49" Type="http://schemas.openxmlformats.org/officeDocument/2006/relationships/hyperlink" Target="mailto:engineerafzalahmad007@gmail.com" TargetMode="External"/><Relationship Id="rId57" Type="http://schemas.openxmlformats.org/officeDocument/2006/relationships/hyperlink" Target="mailto:danishshakeel45@gmail.com" TargetMode="External"/><Relationship Id="rId10" Type="http://schemas.openxmlformats.org/officeDocument/2006/relationships/hyperlink" Target="mailto:salsabeelahmad22@gmail.com" TargetMode="External"/><Relationship Id="rId31" Type="http://schemas.openxmlformats.org/officeDocument/2006/relationships/hyperlink" Target="mailto:zsalam.bscs17seecs@seecs.edu.pk" TargetMode="External"/><Relationship Id="rId44" Type="http://schemas.openxmlformats.org/officeDocument/2006/relationships/hyperlink" Target="mailto:mbasitalietrat@hotmail.com" TargetMode="External"/><Relationship Id="rId52" Type="http://schemas.openxmlformats.org/officeDocument/2006/relationships/hyperlink" Target="mailto:moazamairfan@gmail.com" TargetMode="External"/><Relationship Id="rId60" Type="http://schemas.openxmlformats.org/officeDocument/2006/relationships/hyperlink" Target="mailto:syedaiqra01@gmail.com" TargetMode="External"/><Relationship Id="rId65" Type="http://schemas.openxmlformats.org/officeDocument/2006/relationships/hyperlink" Target="mailto:jibranejaz22@gmail.com" TargetMode="External"/><Relationship Id="rId73" Type="http://schemas.openxmlformats.org/officeDocument/2006/relationships/hyperlink" Target="mailto:afaq.bin.aftanb@gmail.com" TargetMode="External"/><Relationship Id="rId78" Type="http://schemas.openxmlformats.org/officeDocument/2006/relationships/hyperlink" Target="mailto:anawaz.msee17seecs@seecs.edu.pk" TargetMode="External"/><Relationship Id="rId81" Type="http://schemas.openxmlformats.org/officeDocument/2006/relationships/hyperlink" Target="mailto:mawais.msee17seecs@seecs.edu.pk" TargetMode="External"/><Relationship Id="rId86" Type="http://schemas.openxmlformats.org/officeDocument/2006/relationships/hyperlink" Target="mailto:sasif.bee17seecs@seecs.edu.pk" TargetMode="External"/><Relationship Id="rId94" Type="http://schemas.openxmlformats.org/officeDocument/2006/relationships/hyperlink" Target="mailto:mfa.faizanahmad@gmail.com" TargetMode="External"/><Relationship Id="rId99" Type="http://schemas.openxmlformats.org/officeDocument/2006/relationships/hyperlink" Target="mailto:hamzathegreat06@gmail.com" TargetMode="External"/><Relationship Id="rId101" Type="http://schemas.openxmlformats.org/officeDocument/2006/relationships/hyperlink" Target="mailto:aammar.msee17seecs@seecs.edu.pk" TargetMode="External"/><Relationship Id="rId4" Type="http://schemas.openxmlformats.org/officeDocument/2006/relationships/hyperlink" Target="mailto:shaikhsarwan49@gmail.com" TargetMode="External"/><Relationship Id="rId9" Type="http://schemas.openxmlformats.org/officeDocument/2006/relationships/hyperlink" Target="mailto:rafiaahmad666@gmail.com" TargetMode="External"/><Relationship Id="rId13" Type="http://schemas.openxmlformats.org/officeDocument/2006/relationships/hyperlink" Target="mailto:taimoorkhanmahsud@yahoo.com" TargetMode="External"/><Relationship Id="rId18" Type="http://schemas.openxmlformats.org/officeDocument/2006/relationships/hyperlink" Target="mailto:mbilalkhan500@gmail.com" TargetMode="External"/><Relationship Id="rId39" Type="http://schemas.openxmlformats.org/officeDocument/2006/relationships/hyperlink" Target="mailto:ahsanrizwan789@gmail.com" TargetMode="External"/><Relationship Id="rId34" Type="http://schemas.openxmlformats.org/officeDocument/2006/relationships/hyperlink" Target="mailto:farheenasif1059@gmail.com" TargetMode="External"/><Relationship Id="rId50" Type="http://schemas.openxmlformats.org/officeDocument/2006/relationships/hyperlink" Target="mailto:shahrozliaqat1214@gmail.com" TargetMode="External"/><Relationship Id="rId55" Type="http://schemas.openxmlformats.org/officeDocument/2006/relationships/hyperlink" Target="mailto:waziz.msee17seecs@seecs.edu.pk" TargetMode="External"/><Relationship Id="rId76" Type="http://schemas.openxmlformats.org/officeDocument/2006/relationships/hyperlink" Target="mailto:abdulhafeez176@gmail.com" TargetMode="External"/><Relationship Id="rId97" Type="http://schemas.openxmlformats.org/officeDocument/2006/relationships/hyperlink" Target="mailto:talhakhanabduhu@gmail.com" TargetMode="External"/><Relationship Id="rId10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faq.bin.aftanb@gmail.com" TargetMode="External"/><Relationship Id="rId13" Type="http://schemas.openxmlformats.org/officeDocument/2006/relationships/hyperlink" Target="mailto:rafzal.bee17seecs@seecs.edu.pk" TargetMode="External"/><Relationship Id="rId18" Type="http://schemas.openxmlformats.org/officeDocument/2006/relationships/hyperlink" Target="mailto:wajahatali0120@gmail.com" TargetMode="External"/><Relationship Id="rId26" Type="http://schemas.openxmlformats.org/officeDocument/2006/relationships/hyperlink" Target="mailto:abdulmoiz23199@yahoo.com" TargetMode="External"/><Relationship Id="rId39" Type="http://schemas.openxmlformats.org/officeDocument/2006/relationships/hyperlink" Target="mailto:yasirhanif555@gmail.com" TargetMode="External"/><Relationship Id="rId3" Type="http://schemas.openxmlformats.org/officeDocument/2006/relationships/hyperlink" Target="mailto:danishshakeel45@gmail.com" TargetMode="External"/><Relationship Id="rId21" Type="http://schemas.openxmlformats.org/officeDocument/2006/relationships/hyperlink" Target="mailto:hasnatamir2@gmail.com" TargetMode="External"/><Relationship Id="rId34" Type="http://schemas.openxmlformats.org/officeDocument/2006/relationships/hyperlink" Target="mailto:ranaanwar910@gmail.com" TargetMode="External"/><Relationship Id="rId42" Type="http://schemas.openxmlformats.org/officeDocument/2006/relationships/hyperlink" Target="mailto:anaqeeb.bee17seecs@seecs.edu.pk" TargetMode="External"/><Relationship Id="rId7" Type="http://schemas.openxmlformats.org/officeDocument/2006/relationships/hyperlink" Target="mailto:izain1122@gmail.com" TargetMode="External"/><Relationship Id="rId12" Type="http://schemas.openxmlformats.org/officeDocument/2006/relationships/hyperlink" Target="mailto:mwaqas8764@gmail.com" TargetMode="External"/><Relationship Id="rId17" Type="http://schemas.openxmlformats.org/officeDocument/2006/relationships/hyperlink" Target="mailto:usamamasood531@gmail.com" TargetMode="External"/><Relationship Id="rId25" Type="http://schemas.openxmlformats.org/officeDocument/2006/relationships/hyperlink" Target="mailto:muneebhashmi10@gmail.com" TargetMode="External"/><Relationship Id="rId33" Type="http://schemas.openxmlformats.org/officeDocument/2006/relationships/hyperlink" Target="mailto:ahmedammar710@yahoo.com" TargetMode="External"/><Relationship Id="rId38" Type="http://schemas.openxmlformats.org/officeDocument/2006/relationships/hyperlink" Target="mailto:princeahmad231@hotmail.com" TargetMode="External"/><Relationship Id="rId46" Type="http://schemas.openxmlformats.org/officeDocument/2006/relationships/drawing" Target="../drawings/drawing1.xml"/><Relationship Id="rId2" Type="http://schemas.openxmlformats.org/officeDocument/2006/relationships/hyperlink" Target="mailto:abdulhafeez176@gmail.com" TargetMode="External"/><Relationship Id="rId16" Type="http://schemas.openxmlformats.org/officeDocument/2006/relationships/hyperlink" Target="mailto:2016n0277@gmail.com" TargetMode="External"/><Relationship Id="rId20" Type="http://schemas.openxmlformats.org/officeDocument/2006/relationships/hyperlink" Target="mailto:jhaider58@gmail.com" TargetMode="External"/><Relationship Id="rId29" Type="http://schemas.openxmlformats.org/officeDocument/2006/relationships/hyperlink" Target="mailto:sheerazahmed7006@gmail.com" TargetMode="External"/><Relationship Id="rId41" Type="http://schemas.openxmlformats.org/officeDocument/2006/relationships/hyperlink" Target="mailto:saira030854@gmail.com" TargetMode="External"/><Relationship Id="rId1" Type="http://schemas.openxmlformats.org/officeDocument/2006/relationships/hyperlink" Target="mailto:muhammadansarshahzad@gmail.com" TargetMode="External"/><Relationship Id="rId6" Type="http://schemas.openxmlformats.org/officeDocument/2006/relationships/hyperlink" Target="mailto:shaikhsarwan49@gmail.com" TargetMode="External"/><Relationship Id="rId11" Type="http://schemas.openxmlformats.org/officeDocument/2006/relationships/hyperlink" Target="mailto:raveedahmed@hotmal.com" TargetMode="External"/><Relationship Id="rId24" Type="http://schemas.openxmlformats.org/officeDocument/2006/relationships/hyperlink" Target="mailto:sarosh4271@gmail.com" TargetMode="External"/><Relationship Id="rId32" Type="http://schemas.openxmlformats.org/officeDocument/2006/relationships/hyperlink" Target="mailto:ulabedien@gmail.com" TargetMode="External"/><Relationship Id="rId37" Type="http://schemas.openxmlformats.org/officeDocument/2006/relationships/hyperlink" Target="mailto:somianasir54@gmail.com" TargetMode="External"/><Relationship Id="rId40" Type="http://schemas.openxmlformats.org/officeDocument/2006/relationships/hyperlink" Target="mailto:asaeed.bee17seecs@seecs.edu.pk" TargetMode="External"/><Relationship Id="rId45" Type="http://schemas.openxmlformats.org/officeDocument/2006/relationships/printerSettings" Target="../printerSettings/printerSettings3.bin"/><Relationship Id="rId5" Type="http://schemas.openxmlformats.org/officeDocument/2006/relationships/hyperlink" Target="mailto:mbilalkhan500@gmail.com" TargetMode="External"/><Relationship Id="rId15" Type="http://schemas.openxmlformats.org/officeDocument/2006/relationships/hyperlink" Target="mailto:moazamairfan@gmail.com" TargetMode="External"/><Relationship Id="rId23" Type="http://schemas.openxmlformats.org/officeDocument/2006/relationships/hyperlink" Target="mailto:zaid.bin.khalid@gmail.com" TargetMode="External"/><Relationship Id="rId28" Type="http://schemas.openxmlformats.org/officeDocument/2006/relationships/hyperlink" Target="mailto:mabrar.bscs17seecs@seecs.edu.pk" TargetMode="External"/><Relationship Id="rId36" Type="http://schemas.openxmlformats.org/officeDocument/2006/relationships/hyperlink" Target="mailto:hrasool.bee17seecs@seecs.edu.pk" TargetMode="External"/><Relationship Id="rId10" Type="http://schemas.openxmlformats.org/officeDocument/2006/relationships/hyperlink" Target="mailto:a.abi888131@gmail.com" TargetMode="External"/><Relationship Id="rId19" Type="http://schemas.openxmlformats.org/officeDocument/2006/relationships/hyperlink" Target="mailto:farheenasif1059@gmail.com" TargetMode="External"/><Relationship Id="rId31" Type="http://schemas.openxmlformats.org/officeDocument/2006/relationships/hyperlink" Target="mailto:shaheerm3hmood@gmail.com" TargetMode="External"/><Relationship Id="rId44" Type="http://schemas.openxmlformats.org/officeDocument/2006/relationships/hyperlink" Target="mailto:msohaib.bee17seecs@seecs.edu.pk" TargetMode="External"/><Relationship Id="rId4" Type="http://schemas.openxmlformats.org/officeDocument/2006/relationships/hyperlink" Target="mailto:mashhoodijaz786@gmail.com" TargetMode="External"/><Relationship Id="rId9" Type="http://schemas.openxmlformats.org/officeDocument/2006/relationships/hyperlink" Target="mailto:hamzathegreat06@gmail.com" TargetMode="External"/><Relationship Id="rId14" Type="http://schemas.openxmlformats.org/officeDocument/2006/relationships/hyperlink" Target="mailto:mahamshahid457@gmail.com" TargetMode="External"/><Relationship Id="rId22" Type="http://schemas.openxmlformats.org/officeDocument/2006/relationships/hyperlink" Target="mailto:shahrozliaqat1214@gmail.com" TargetMode="External"/><Relationship Id="rId27" Type="http://schemas.openxmlformats.org/officeDocument/2006/relationships/hyperlink" Target="mailto:taimoorkhanmahsud@yahoo.com" TargetMode="External"/><Relationship Id="rId30" Type="http://schemas.openxmlformats.org/officeDocument/2006/relationships/hyperlink" Target="mailto:nameer.anjum@gmail.com" TargetMode="External"/><Relationship Id="rId35" Type="http://schemas.openxmlformats.org/officeDocument/2006/relationships/hyperlink" Target="mailto:hamza.vegeta750@gmail.com" TargetMode="External"/><Relationship Id="rId43" Type="http://schemas.openxmlformats.org/officeDocument/2006/relationships/hyperlink" Target="mailto:rafiaahmad666@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64362"/>
  <sheetViews>
    <sheetView view="pageBreakPreview" zoomScaleNormal="70" zoomScaleSheetLayoutView="100" workbookViewId="0">
      <pane ySplit="2" topLeftCell="A159" activePane="bottomLeft" state="frozen"/>
      <selection pane="bottomLeft" activeCell="D175" sqref="D175"/>
    </sheetView>
  </sheetViews>
  <sheetFormatPr defaultRowHeight="71.25" customHeight="1"/>
  <cols>
    <col min="1" max="1" width="18.28515625" style="466" customWidth="1"/>
    <col min="2" max="2" width="14.5703125" style="1" customWidth="1"/>
    <col min="3" max="3" width="14.5703125" style="466" customWidth="1"/>
    <col min="4" max="4" width="15.85546875" style="486" customWidth="1"/>
    <col min="5" max="5" width="16.140625" style="1" customWidth="1"/>
    <col min="6" max="6" width="32.7109375" style="486" customWidth="1"/>
    <col min="7" max="7" width="29.28515625" style="486" customWidth="1"/>
    <col min="8" max="8" width="19.5703125" style="466" customWidth="1"/>
    <col min="9" max="9" width="13.140625" style="466" customWidth="1"/>
    <col min="10" max="10" width="17.7109375" style="466" customWidth="1"/>
    <col min="11" max="11" width="25.5703125" style="486" customWidth="1"/>
    <col min="12" max="12" width="16.42578125" style="466" customWidth="1"/>
    <col min="13" max="13" width="13.42578125" style="486" customWidth="1"/>
    <col min="14" max="14" width="26.7109375" style="486" customWidth="1"/>
    <col min="15" max="15" width="19.28515625" style="486" customWidth="1"/>
    <col min="16" max="16" width="24.42578125" style="486" customWidth="1"/>
    <col min="17" max="17" width="33.5703125" style="486" customWidth="1"/>
    <col min="18" max="18" width="29.28515625" style="486" customWidth="1"/>
    <col min="19" max="19" width="25.5703125" style="486" customWidth="1"/>
    <col min="20" max="20" width="22.42578125" style="486" customWidth="1"/>
    <col min="21" max="21" width="14.42578125" style="486" customWidth="1"/>
    <col min="22" max="22" width="13.7109375" style="486" customWidth="1"/>
    <col min="23" max="23" width="4" style="108" customWidth="1"/>
    <col min="24" max="24" width="45.28515625" style="500" customWidth="1"/>
    <col min="25" max="25" width="19.42578125" style="488" customWidth="1"/>
    <col min="26" max="26" width="5.85546875" style="108" customWidth="1"/>
    <col min="27" max="27" width="15.5703125" style="488" customWidth="1"/>
    <col min="28" max="28" width="5.85546875" style="52" customWidth="1"/>
    <col min="29" max="29" width="14.140625" style="488" customWidth="1"/>
    <col min="30" max="30" width="15.5703125" style="488" customWidth="1"/>
    <col min="31" max="31" width="20.7109375" style="488" customWidth="1"/>
    <col min="32" max="32" width="16.28515625" style="488" customWidth="1"/>
    <col min="33" max="33" width="15.42578125" style="488" customWidth="1"/>
    <col min="34" max="34" width="13.7109375" style="489" customWidth="1"/>
    <col min="35" max="35" width="12.140625" style="489" customWidth="1"/>
    <col min="36" max="36" width="9.42578125" style="128" customWidth="1"/>
    <col min="37" max="37" width="15" style="489" customWidth="1"/>
    <col min="38" max="38" width="14.85546875" style="488" customWidth="1"/>
    <col min="39" max="39" width="18.28515625" style="488" customWidth="1"/>
    <col min="40" max="40" width="16.140625" style="488" customWidth="1"/>
    <col min="41" max="41" width="12.28515625" style="488" customWidth="1"/>
    <col min="42" max="42" width="11.85546875" style="477" customWidth="1"/>
    <col min="43" max="43" width="17.7109375" style="490" customWidth="1"/>
    <col min="44" max="44" width="21.85546875" style="477" customWidth="1"/>
    <col min="45" max="45" width="9.7109375" style="52" customWidth="1"/>
    <col min="46" max="46" width="18.5703125" style="488" customWidth="1"/>
    <col min="47" max="47" width="17" style="488" customWidth="1"/>
    <col min="48" max="48" width="16.140625" style="488" customWidth="1"/>
    <col min="49" max="49" width="26.7109375" style="491" customWidth="1"/>
    <col min="50" max="50" width="19.7109375" style="52" customWidth="1"/>
    <col min="51" max="51" width="24.7109375" style="488" customWidth="1"/>
    <col min="52" max="52" width="16.140625" style="488" customWidth="1"/>
    <col min="53" max="53" width="18.42578125" style="492" customWidth="1"/>
    <col min="54" max="54" width="19.28515625" style="493" customWidth="1"/>
    <col min="55" max="55" width="20.7109375" style="493" customWidth="1"/>
    <col min="56" max="56" width="16.5703125" style="488" customWidth="1"/>
    <col min="57" max="57" width="22.140625" style="486" customWidth="1"/>
    <col min="58" max="58" width="18.42578125" style="486" customWidth="1"/>
    <col min="59" max="59" width="19.5703125" style="486" customWidth="1"/>
    <col min="60" max="60" width="10.5703125" style="160" customWidth="1"/>
    <col min="61" max="61" width="21.42578125" style="474" customWidth="1"/>
    <col min="62" max="62" width="3.85546875" style="52" customWidth="1"/>
    <col min="63" max="63" width="23.28515625" style="477" customWidth="1"/>
    <col min="64" max="64" width="30.42578125" style="486" customWidth="1"/>
    <col min="65" max="65" width="26" style="486" customWidth="1"/>
    <col min="66" max="66" width="8.7109375" style="177" customWidth="1"/>
    <col min="67" max="67" width="21.7109375" style="486" customWidth="1"/>
    <col min="68" max="68" width="9.85546875" style="17" customWidth="1"/>
    <col min="69" max="69" width="21.28515625" style="467" customWidth="1"/>
    <col min="70" max="70" width="16" style="467" customWidth="1"/>
    <col min="71" max="71" width="14.5703125" style="467" customWidth="1"/>
    <col min="72" max="72" width="16.140625" style="467" customWidth="1"/>
    <col min="73" max="73" width="22.140625" style="494" customWidth="1"/>
    <col min="74" max="74" width="11.28515625" style="16" customWidth="1"/>
    <col min="75" max="75" width="9.28515625" style="12" customWidth="1"/>
    <col min="76" max="76" width="0.28515625" style="12" customWidth="1"/>
    <col min="77" max="77" width="78.140625" style="495" customWidth="1"/>
    <col min="78" max="78" width="11.7109375" style="496" customWidth="1"/>
    <col min="79" max="84" width="9.140625" style="496" customWidth="1"/>
    <col min="85" max="85" width="9.140625" style="497" customWidth="1"/>
    <col min="86" max="86" width="13.42578125" style="496" customWidth="1"/>
    <col min="87" max="89" width="9.140625" style="486" customWidth="1"/>
    <col min="90" max="90" width="9.140625" style="498" customWidth="1"/>
    <col min="91" max="93" width="9.140625" style="486" customWidth="1"/>
    <col min="94" max="94" width="11.5703125" style="486" customWidth="1"/>
    <col min="95" max="100" width="9.140625" style="486" customWidth="1"/>
    <col min="101" max="101" width="0.42578125" style="486" customWidth="1"/>
    <col min="102" max="16384" width="9.140625" style="486"/>
  </cols>
  <sheetData>
    <row r="1" spans="1:256" s="501" customFormat="1" ht="126" customHeight="1">
      <c r="A1" s="887" t="s">
        <v>2621</v>
      </c>
      <c r="B1" s="888"/>
      <c r="C1" s="889"/>
      <c r="D1" s="889"/>
      <c r="E1" s="888"/>
      <c r="F1" s="889"/>
      <c r="G1" s="889"/>
      <c r="H1" s="889"/>
      <c r="I1" s="889"/>
      <c r="J1" s="889"/>
      <c r="K1" s="889"/>
      <c r="L1" s="889"/>
      <c r="M1" s="889"/>
      <c r="N1" s="889"/>
      <c r="O1" s="889"/>
      <c r="P1" s="889"/>
      <c r="Q1" s="889"/>
      <c r="R1" s="889"/>
      <c r="S1" s="889"/>
      <c r="T1" s="858"/>
      <c r="U1" s="858"/>
      <c r="V1" s="858"/>
      <c r="W1" s="503"/>
      <c r="X1" s="858"/>
      <c r="Y1" s="858"/>
      <c r="Z1" s="503"/>
      <c r="AA1" s="858"/>
      <c r="AB1" s="503"/>
      <c r="AC1" s="858"/>
      <c r="AD1" s="858"/>
      <c r="AE1" s="858"/>
      <c r="AF1" s="858"/>
      <c r="AG1" s="858"/>
      <c r="AH1" s="858"/>
      <c r="AI1" s="858"/>
      <c r="AJ1" s="583"/>
      <c r="AK1" s="858"/>
      <c r="AL1" s="858"/>
      <c r="AM1" s="858"/>
      <c r="AN1" s="858"/>
      <c r="AO1" s="858"/>
      <c r="AP1" s="858"/>
      <c r="AQ1" s="858"/>
      <c r="AR1" s="858"/>
      <c r="AS1" s="503"/>
      <c r="AT1" s="858"/>
      <c r="AU1" s="858"/>
      <c r="AV1" s="858"/>
      <c r="AW1" s="858"/>
      <c r="AX1" s="503"/>
      <c r="AY1" s="858"/>
      <c r="AZ1" s="858"/>
      <c r="BA1" s="858"/>
      <c r="BB1" s="858"/>
      <c r="BC1" s="858"/>
      <c r="BD1" s="503"/>
      <c r="BE1" s="858"/>
      <c r="BF1" s="858"/>
      <c r="BG1" s="858"/>
      <c r="BH1" s="503"/>
      <c r="BI1" s="858"/>
      <c r="BJ1" s="503"/>
      <c r="BK1" s="858"/>
      <c r="BL1" s="858"/>
      <c r="BM1" s="858"/>
      <c r="BN1" s="503"/>
      <c r="BO1" s="858"/>
      <c r="BP1" s="503"/>
      <c r="BQ1" s="858"/>
      <c r="BR1" s="858"/>
      <c r="BS1" s="858"/>
      <c r="BT1" s="858"/>
      <c r="BU1" s="858"/>
      <c r="BV1" s="503"/>
      <c r="BW1" s="503"/>
      <c r="BX1" s="858"/>
      <c r="BY1" s="858"/>
      <c r="BZ1" s="503"/>
      <c r="CA1" s="503"/>
      <c r="CB1" s="503"/>
      <c r="CC1" s="503"/>
      <c r="CD1" s="503"/>
      <c r="CE1" s="503"/>
      <c r="CF1" s="503"/>
      <c r="CG1" s="503"/>
      <c r="CH1" s="503"/>
      <c r="CI1" s="503"/>
      <c r="CJ1" s="503"/>
      <c r="CK1" s="503"/>
      <c r="CL1" s="503"/>
      <c r="CM1" s="503"/>
      <c r="CN1" s="503"/>
      <c r="CO1" s="503"/>
      <c r="CP1" s="504"/>
      <c r="CV1" s="855"/>
      <c r="CW1" s="857"/>
      <c r="CX1" s="857"/>
      <c r="CY1" s="856"/>
      <c r="CZ1" s="733"/>
      <c r="DA1" s="733"/>
      <c r="DB1" s="733"/>
      <c r="DC1" s="733"/>
      <c r="DD1" s="733"/>
      <c r="DE1" s="733"/>
      <c r="DF1" s="733"/>
      <c r="DG1" s="733"/>
      <c r="DH1" s="733"/>
      <c r="DI1" s="733"/>
      <c r="DJ1" s="733"/>
      <c r="DK1" s="733"/>
      <c r="DL1" s="733"/>
      <c r="DM1" s="733"/>
      <c r="DN1" s="733"/>
      <c r="DO1" s="733"/>
      <c r="DP1" s="733"/>
      <c r="DQ1" s="733"/>
      <c r="DR1" s="733"/>
      <c r="DS1" s="733"/>
      <c r="DT1" s="733"/>
      <c r="DU1" s="733"/>
      <c r="DV1" s="733"/>
      <c r="DW1" s="733"/>
      <c r="DX1" s="733"/>
      <c r="DY1" s="733"/>
      <c r="DZ1" s="733"/>
      <c r="EA1" s="733"/>
      <c r="EB1" s="733"/>
      <c r="EC1" s="733"/>
      <c r="ED1" s="733"/>
      <c r="EE1" s="733"/>
      <c r="EF1" s="733"/>
      <c r="EG1" s="733"/>
      <c r="EH1" s="733"/>
      <c r="EI1" s="733"/>
      <c r="EJ1" s="733"/>
      <c r="EK1" s="733"/>
      <c r="EL1" s="733"/>
      <c r="EM1" s="733"/>
      <c r="EN1" s="733"/>
      <c r="EO1" s="733"/>
      <c r="EP1" s="733"/>
      <c r="EQ1" s="733"/>
      <c r="ER1" s="733"/>
      <c r="ES1" s="733"/>
      <c r="ET1" s="733"/>
      <c r="EU1" s="733"/>
      <c r="EV1" s="733"/>
      <c r="EW1" s="733"/>
      <c r="EX1" s="733"/>
      <c r="EY1" s="733"/>
      <c r="EZ1" s="733"/>
      <c r="FA1" s="733"/>
      <c r="FB1" s="733"/>
      <c r="FC1" s="733"/>
      <c r="FD1" s="733"/>
      <c r="FE1" s="733"/>
      <c r="FF1" s="733"/>
      <c r="FG1" s="733"/>
      <c r="FH1" s="733"/>
      <c r="FI1" s="733"/>
      <c r="FJ1" s="733"/>
      <c r="FK1" s="733"/>
      <c r="FL1" s="733"/>
      <c r="FM1" s="733"/>
      <c r="FN1" s="733"/>
      <c r="FO1" s="733"/>
      <c r="FP1" s="733"/>
      <c r="FQ1" s="733"/>
      <c r="FR1" s="733"/>
      <c r="FS1" s="733"/>
      <c r="FT1" s="733"/>
      <c r="FU1" s="733"/>
      <c r="FV1" s="733"/>
      <c r="FW1" s="733"/>
      <c r="FX1" s="733"/>
      <c r="FY1" s="733"/>
      <c r="FZ1" s="733"/>
      <c r="GA1" s="733"/>
      <c r="GB1" s="733"/>
      <c r="GC1" s="733"/>
      <c r="GD1" s="733"/>
      <c r="GE1" s="733"/>
      <c r="GF1" s="733"/>
      <c r="GG1" s="733"/>
      <c r="GH1" s="733"/>
      <c r="GI1" s="733"/>
      <c r="GJ1" s="733"/>
      <c r="GK1" s="733"/>
      <c r="GL1" s="733"/>
      <c r="GM1" s="733"/>
      <c r="GN1" s="733"/>
      <c r="GO1" s="733"/>
      <c r="GP1" s="733"/>
      <c r="GQ1" s="733"/>
      <c r="GR1" s="733"/>
      <c r="GS1" s="733"/>
      <c r="GT1" s="733"/>
      <c r="GU1" s="733"/>
      <c r="GV1" s="733"/>
      <c r="GW1" s="733"/>
      <c r="GX1" s="733"/>
      <c r="GY1" s="733"/>
      <c r="GZ1" s="733"/>
      <c r="HA1" s="733"/>
      <c r="HB1" s="733"/>
      <c r="HC1" s="733"/>
      <c r="HD1" s="733"/>
      <c r="HE1" s="733"/>
      <c r="HF1" s="733"/>
      <c r="HG1" s="733"/>
      <c r="HH1" s="733"/>
      <c r="HI1" s="733"/>
      <c r="HJ1" s="733"/>
      <c r="HK1" s="733"/>
      <c r="HL1" s="733"/>
      <c r="HM1" s="733"/>
      <c r="HN1" s="733"/>
      <c r="HO1" s="733"/>
      <c r="HP1" s="733"/>
      <c r="HQ1" s="733"/>
      <c r="HR1" s="733"/>
      <c r="HS1" s="733"/>
      <c r="HT1" s="733"/>
      <c r="HU1" s="733"/>
      <c r="HV1" s="733"/>
      <c r="HW1" s="733"/>
      <c r="HX1" s="733"/>
      <c r="HY1" s="733"/>
      <c r="HZ1" s="733"/>
      <c r="IA1" s="733"/>
      <c r="IB1" s="733"/>
      <c r="IC1" s="733"/>
      <c r="ID1" s="733"/>
      <c r="IE1" s="733"/>
      <c r="IF1" s="733"/>
      <c r="IG1" s="733"/>
      <c r="IH1" s="733"/>
      <c r="II1" s="733"/>
      <c r="IJ1" s="733"/>
      <c r="IK1" s="733"/>
      <c r="IL1" s="733"/>
      <c r="IM1" s="733"/>
      <c r="IN1" s="733"/>
      <c r="IO1" s="733"/>
      <c r="IP1" s="733"/>
      <c r="IQ1" s="733"/>
      <c r="IR1" s="733"/>
      <c r="IS1" s="733"/>
      <c r="IT1" s="733"/>
      <c r="IU1" s="733"/>
      <c r="IV1" s="733"/>
    </row>
    <row r="2" spans="1:256" s="732" customFormat="1" ht="87.75" customHeight="1" thickBot="1">
      <c r="A2" s="861" t="s">
        <v>2418</v>
      </c>
      <c r="B2" s="531" t="s">
        <v>1970</v>
      </c>
      <c r="C2" s="581" t="s">
        <v>190</v>
      </c>
      <c r="D2" s="582" t="s">
        <v>2506</v>
      </c>
      <c r="E2" s="531" t="s">
        <v>2</v>
      </c>
      <c r="F2" s="584" t="s">
        <v>41</v>
      </c>
      <c r="G2" s="585" t="s">
        <v>7</v>
      </c>
      <c r="H2" s="586" t="s">
        <v>2504</v>
      </c>
      <c r="I2" s="586" t="s">
        <v>66</v>
      </c>
      <c r="J2" s="586" t="s">
        <v>58</v>
      </c>
      <c r="K2" s="585" t="s">
        <v>6</v>
      </c>
      <c r="L2" s="586" t="s">
        <v>49</v>
      </c>
      <c r="M2" s="585" t="s">
        <v>2503</v>
      </c>
      <c r="N2" s="585" t="s">
        <v>87</v>
      </c>
      <c r="O2" s="585" t="s">
        <v>88</v>
      </c>
      <c r="P2" s="585" t="s">
        <v>78</v>
      </c>
      <c r="Q2" s="585" t="s">
        <v>55</v>
      </c>
      <c r="R2" s="585" t="s">
        <v>57</v>
      </c>
      <c r="S2" s="585" t="s">
        <v>15</v>
      </c>
      <c r="T2" s="585" t="s">
        <v>2505</v>
      </c>
      <c r="U2" s="585" t="s">
        <v>5</v>
      </c>
      <c r="V2" s="582" t="s">
        <v>23</v>
      </c>
      <c r="W2" s="532" t="s">
        <v>60</v>
      </c>
      <c r="X2" s="587" t="s">
        <v>20</v>
      </c>
      <c r="Y2" s="588" t="s">
        <v>17</v>
      </c>
      <c r="Z2" s="532" t="s">
        <v>60</v>
      </c>
      <c r="AA2" s="589" t="s">
        <v>3</v>
      </c>
      <c r="AB2" s="533" t="s">
        <v>60</v>
      </c>
      <c r="AC2" s="590" t="s">
        <v>24</v>
      </c>
      <c r="AD2" s="591" t="s">
        <v>40</v>
      </c>
      <c r="AE2" s="591" t="s">
        <v>21</v>
      </c>
      <c r="AF2" s="591" t="s">
        <v>8</v>
      </c>
      <c r="AG2" s="591" t="s">
        <v>9</v>
      </c>
      <c r="AH2" s="591" t="s">
        <v>39</v>
      </c>
      <c r="AI2" s="588" t="s">
        <v>61</v>
      </c>
      <c r="AJ2" s="810" t="s">
        <v>60</v>
      </c>
      <c r="AK2" s="590" t="s">
        <v>31</v>
      </c>
      <c r="AL2" s="591" t="s">
        <v>0</v>
      </c>
      <c r="AM2" s="591" t="s">
        <v>29</v>
      </c>
      <c r="AN2" s="591" t="s">
        <v>59</v>
      </c>
      <c r="AO2" s="591" t="s">
        <v>1</v>
      </c>
      <c r="AP2" s="592" t="s">
        <v>12</v>
      </c>
      <c r="AQ2" s="591" t="s">
        <v>36</v>
      </c>
      <c r="AR2" s="593" t="s">
        <v>67</v>
      </c>
      <c r="AS2" s="533" t="s">
        <v>60</v>
      </c>
      <c r="AT2" s="590" t="s">
        <v>48</v>
      </c>
      <c r="AU2" s="591" t="s">
        <v>13</v>
      </c>
      <c r="AV2" s="591" t="s">
        <v>11</v>
      </c>
      <c r="AW2" s="594" t="s">
        <v>62</v>
      </c>
      <c r="AX2" s="533" t="s">
        <v>60</v>
      </c>
      <c r="AY2" s="590" t="s">
        <v>50</v>
      </c>
      <c r="AZ2" s="591" t="s">
        <v>10</v>
      </c>
      <c r="BA2" s="592" t="s">
        <v>37</v>
      </c>
      <c r="BB2" s="592" t="s">
        <v>38</v>
      </c>
      <c r="BC2" s="592" t="s">
        <v>25</v>
      </c>
      <c r="BD2" s="591" t="s">
        <v>26</v>
      </c>
      <c r="BE2" s="585" t="s">
        <v>27</v>
      </c>
      <c r="BF2" s="585" t="s">
        <v>30</v>
      </c>
      <c r="BG2" s="582" t="s">
        <v>28</v>
      </c>
      <c r="BH2" s="534" t="s">
        <v>60</v>
      </c>
      <c r="BI2" s="589" t="s">
        <v>68</v>
      </c>
      <c r="BJ2" s="533" t="s">
        <v>60</v>
      </c>
      <c r="BK2" s="595" t="s">
        <v>32</v>
      </c>
      <c r="BL2" s="585" t="s">
        <v>34</v>
      </c>
      <c r="BM2" s="582" t="s">
        <v>33</v>
      </c>
      <c r="BN2" s="535" t="s">
        <v>60</v>
      </c>
      <c r="BO2" s="596" t="s">
        <v>51</v>
      </c>
      <c r="BP2" s="536" t="s">
        <v>60</v>
      </c>
      <c r="BQ2" s="584" t="s">
        <v>22</v>
      </c>
      <c r="BR2" s="585" t="s">
        <v>18</v>
      </c>
      <c r="BS2" s="585" t="s">
        <v>19</v>
      </c>
      <c r="BT2" s="585" t="s">
        <v>10</v>
      </c>
      <c r="BU2" s="597" t="s">
        <v>35</v>
      </c>
      <c r="BV2" s="537" t="s">
        <v>63</v>
      </c>
      <c r="BW2" s="528" t="s">
        <v>65</v>
      </c>
      <c r="BX2" s="598" t="s">
        <v>64</v>
      </c>
      <c r="BY2" s="597" t="s">
        <v>4</v>
      </c>
      <c r="BZ2" s="538" t="s">
        <v>80</v>
      </c>
      <c r="CA2" s="462" t="s">
        <v>81</v>
      </c>
      <c r="CB2" s="462" t="s">
        <v>82</v>
      </c>
      <c r="CC2" s="462" t="s">
        <v>140</v>
      </c>
      <c r="CD2" s="462" t="s">
        <v>83</v>
      </c>
      <c r="CE2" s="462" t="s">
        <v>84</v>
      </c>
      <c r="CF2" s="462" t="s">
        <v>141</v>
      </c>
      <c r="CG2" s="462" t="s">
        <v>146</v>
      </c>
      <c r="CH2" s="462" t="s">
        <v>85</v>
      </c>
      <c r="CI2" s="463" t="s">
        <v>52</v>
      </c>
      <c r="CJ2" s="463" t="s">
        <v>53</v>
      </c>
      <c r="CK2" s="463" t="s">
        <v>54</v>
      </c>
      <c r="CL2" s="460" t="s">
        <v>86</v>
      </c>
      <c r="CM2" s="461" t="s">
        <v>142</v>
      </c>
      <c r="CN2" s="461" t="s">
        <v>187</v>
      </c>
      <c r="CO2" s="461" t="s">
        <v>188</v>
      </c>
      <c r="CP2" s="461" t="s">
        <v>192</v>
      </c>
      <c r="CQ2" s="464"/>
      <c r="CR2" s="464"/>
      <c r="CS2" s="502"/>
      <c r="CT2" s="502"/>
      <c r="CU2" s="502"/>
      <c r="CV2" s="502"/>
      <c r="CW2" s="502"/>
      <c r="CX2" s="502"/>
    </row>
    <row r="3" spans="1:256" s="372" customFormat="1" ht="71.25" customHeight="1" thickBot="1">
      <c r="A3" s="735"/>
      <c r="B3" s="374" t="s">
        <v>1538</v>
      </c>
      <c r="C3" s="413" t="s">
        <v>1435</v>
      </c>
      <c r="D3" s="414" t="s">
        <v>136</v>
      </c>
      <c r="E3" s="374">
        <v>1</v>
      </c>
      <c r="F3" s="415" t="s">
        <v>196</v>
      </c>
      <c r="G3" s="415" t="s">
        <v>197</v>
      </c>
      <c r="H3" s="416" t="s">
        <v>195</v>
      </c>
      <c r="I3" s="413" t="s">
        <v>89</v>
      </c>
      <c r="J3" s="736">
        <v>33239</v>
      </c>
      <c r="K3" s="737" t="s">
        <v>379</v>
      </c>
      <c r="L3" s="738" t="s">
        <v>102</v>
      </c>
      <c r="M3" s="737" t="s">
        <v>77</v>
      </c>
      <c r="N3" s="739" t="s">
        <v>380</v>
      </c>
      <c r="O3" s="417" t="s">
        <v>621</v>
      </c>
      <c r="P3" s="418" t="s">
        <v>622</v>
      </c>
      <c r="Q3" s="740" t="s">
        <v>623</v>
      </c>
      <c r="R3" s="740" t="s">
        <v>624</v>
      </c>
      <c r="S3" s="417" t="s">
        <v>625</v>
      </c>
      <c r="T3" s="741">
        <v>5000</v>
      </c>
      <c r="U3" s="742" t="s">
        <v>74</v>
      </c>
      <c r="V3" s="742" t="s">
        <v>75</v>
      </c>
      <c r="W3" s="375"/>
      <c r="X3" s="743" t="s">
        <v>1033</v>
      </c>
      <c r="Y3" s="744">
        <v>6</v>
      </c>
      <c r="Z3" s="165" t="str">
        <f t="shared" ref="Z3:Z48" si="0">IF(Y3&gt;=6,"5",IF(Y3&gt;=4,"3",IF(Y3&lt;=3,"2","0")))</f>
        <v>5</v>
      </c>
      <c r="AA3" s="744">
        <v>1</v>
      </c>
      <c r="AB3" s="165" t="str">
        <f t="shared" ref="AB3:AB48" si="1">IF(AA3&gt;=6,"3",IF(AA3&gt;=4,"2",IF(AA3&lt;=3,"1","0")))</f>
        <v>1</v>
      </c>
      <c r="AC3" s="744">
        <v>1</v>
      </c>
      <c r="AD3" s="741">
        <v>35000</v>
      </c>
      <c r="AE3" s="737">
        <v>0</v>
      </c>
      <c r="AF3" s="737">
        <v>0</v>
      </c>
      <c r="AG3" s="737">
        <v>0</v>
      </c>
      <c r="AH3" s="745">
        <f t="shared" ref="AH3:AH49" si="2">AD3+AE3+AF3+AG3</f>
        <v>35000</v>
      </c>
      <c r="AI3" s="745">
        <f t="shared" ref="AI3:AI49" si="3">AH3/(Y3+AC3)</f>
        <v>5000</v>
      </c>
      <c r="AJ3" s="566" t="e">
        <f>LOOKUP(AI3,#REF!,#REF!)</f>
        <v>#REF!</v>
      </c>
      <c r="AK3" s="745">
        <f t="shared" ref="AK3:AK49" si="4">AH3*12</f>
        <v>420000</v>
      </c>
      <c r="AL3" s="746">
        <v>1500</v>
      </c>
      <c r="AM3" s="741">
        <v>1500</v>
      </c>
      <c r="AN3" s="741">
        <v>0</v>
      </c>
      <c r="AO3" s="741">
        <v>0</v>
      </c>
      <c r="AP3" s="747">
        <f t="shared" ref="AP3:AP49" si="5">SUM(AL3:AO3)</f>
        <v>3000</v>
      </c>
      <c r="AQ3" s="745">
        <v>1202</v>
      </c>
      <c r="AR3" s="745">
        <f t="shared" ref="AR3:AR49" si="6">AQ3/AA3</f>
        <v>1202</v>
      </c>
      <c r="AS3" s="165" t="str">
        <f t="shared" ref="AS3:AS50" si="7">IF(AR3&lt;=500,"3",IF(AR3&lt;=2000,"2",IF(AR3&lt;=5000,"1","0")))</f>
        <v>2</v>
      </c>
      <c r="AT3" s="748" t="s">
        <v>1113</v>
      </c>
      <c r="AU3" s="749">
        <v>7000</v>
      </c>
      <c r="AV3" s="749">
        <v>5000</v>
      </c>
      <c r="AW3" s="750">
        <f t="shared" ref="AW3:AW49" si="8">AV3/AH3</f>
        <v>0.14285714285714285</v>
      </c>
      <c r="AX3" s="165" t="str">
        <f t="shared" ref="AX3:AX49" si="9">IF(AW3&gt;=70.01%,"5",IF(AW3&gt;=60.01%,"4",IF(AW3&gt;=50.01%,"3",IF(AW3&gt;=40.01%,"2",IF(AW3&gt;=30.01%,"1","0")))))</f>
        <v>0</v>
      </c>
      <c r="AY3" s="749" t="s">
        <v>76</v>
      </c>
      <c r="AZ3" s="749">
        <v>3000</v>
      </c>
      <c r="BA3" s="749">
        <v>40000</v>
      </c>
      <c r="BB3" s="747">
        <f t="shared" ref="BB3:BB49" si="10">AH3-BA3</f>
        <v>-5000</v>
      </c>
      <c r="BC3" s="747">
        <f t="shared" ref="BC3:BC49" si="11">BA3*12</f>
        <v>480000</v>
      </c>
      <c r="BD3" s="751" t="s">
        <v>123</v>
      </c>
      <c r="BE3" s="752" t="s">
        <v>1190</v>
      </c>
      <c r="BF3" s="752" t="s">
        <v>1191</v>
      </c>
      <c r="BG3" s="752" t="s">
        <v>1192</v>
      </c>
      <c r="BH3" s="378" t="str">
        <f t="shared" ref="BH3:BH49" si="12">IF(BD3="No","2",IF(BD3="one","1","0"))</f>
        <v>0</v>
      </c>
      <c r="BI3" s="752" t="s">
        <v>1321</v>
      </c>
      <c r="BJ3" s="165" t="e">
        <f>LOOKUP($BI3,#REF!,#REF!)</f>
        <v>#REF!</v>
      </c>
      <c r="BK3" s="753">
        <v>100000</v>
      </c>
      <c r="BL3" s="752" t="s">
        <v>1349</v>
      </c>
      <c r="BM3" s="752" t="s">
        <v>1350</v>
      </c>
      <c r="BN3" s="379">
        <v>0</v>
      </c>
      <c r="BO3" s="752" t="s">
        <v>1350</v>
      </c>
      <c r="BP3" s="378" t="str">
        <f t="shared" ref="BP3:BP48" si="13">IF(BO3="Kutcha","7",IF(BO3="Semi Pucca","5",IF(BO3="Pucca","2","0")))</f>
        <v>0</v>
      </c>
      <c r="BQ3" s="754">
        <v>200000</v>
      </c>
      <c r="BR3" s="753">
        <v>0</v>
      </c>
      <c r="BS3" s="754">
        <v>0</v>
      </c>
      <c r="BT3" s="751" t="s">
        <v>1343</v>
      </c>
      <c r="BU3" s="755">
        <f t="shared" ref="BU3:BU49" si="14">SUM(BT3+BS3+BR3+BQ3+BK3)</f>
        <v>300000</v>
      </c>
      <c r="BV3" s="376" t="e">
        <f t="shared" ref="BV3:BV49" si="15">W3+Z3+AB3+AJ3+AS3+AX3+BH3+BJ3+BN3+BP3</f>
        <v>#REF!</v>
      </c>
      <c r="BW3" s="376">
        <f t="shared" ref="BW3:BW49" si="16">CH3</f>
        <v>0</v>
      </c>
      <c r="BX3" s="756" t="e">
        <f t="shared" ref="BX3:BX49" si="17">BW3+BV3</f>
        <v>#REF!</v>
      </c>
      <c r="BY3" s="757"/>
      <c r="BZ3" s="380"/>
      <c r="CA3" s="380"/>
      <c r="CB3" s="380"/>
      <c r="CC3" s="380"/>
      <c r="CD3" s="380"/>
      <c r="CE3" s="380"/>
      <c r="CF3" s="380"/>
      <c r="CG3" s="227"/>
      <c r="CH3" s="381"/>
      <c r="CI3" s="236"/>
      <c r="CJ3" s="236"/>
      <c r="CK3" s="236"/>
      <c r="CL3" s="382"/>
      <c r="CM3" s="236"/>
      <c r="CN3" s="374"/>
      <c r="CO3" s="374"/>
      <c r="CP3" s="374"/>
      <c r="CW3" s="565"/>
      <c r="CX3" s="565"/>
      <c r="CY3" s="565"/>
      <c r="CZ3" s="565"/>
      <c r="DA3" s="565"/>
      <c r="DB3" s="565"/>
      <c r="DC3" s="565"/>
      <c r="DD3" s="565"/>
      <c r="DE3" s="565"/>
      <c r="DF3" s="565"/>
      <c r="DG3" s="565"/>
      <c r="DH3" s="565"/>
      <c r="DI3" s="565"/>
      <c r="DJ3" s="565"/>
      <c r="DK3" s="565"/>
      <c r="DL3" s="565"/>
      <c r="DM3" s="565"/>
      <c r="DN3" s="565"/>
      <c r="DO3" s="565"/>
      <c r="DP3" s="565"/>
      <c r="DQ3" s="565"/>
      <c r="DR3" s="565"/>
      <c r="DS3" s="565"/>
      <c r="DT3" s="565"/>
      <c r="DU3" s="565"/>
      <c r="DV3" s="565"/>
      <c r="DW3" s="565"/>
      <c r="DX3" s="565"/>
      <c r="DY3" s="565"/>
      <c r="DZ3" s="565"/>
      <c r="EA3" s="565"/>
      <c r="EB3" s="565"/>
      <c r="EC3" s="565"/>
      <c r="ED3" s="565"/>
      <c r="EE3" s="565"/>
      <c r="EF3" s="565"/>
      <c r="EG3" s="565"/>
      <c r="EH3" s="565"/>
      <c r="EI3" s="565"/>
      <c r="EJ3" s="565"/>
      <c r="EK3" s="565"/>
      <c r="EL3" s="565"/>
      <c r="EM3" s="565"/>
      <c r="EN3" s="565"/>
      <c r="EO3" s="565"/>
      <c r="EP3" s="565"/>
      <c r="EQ3" s="565"/>
      <c r="ER3" s="565"/>
      <c r="ES3" s="565"/>
      <c r="ET3" s="565"/>
      <c r="EU3" s="565"/>
      <c r="EV3" s="565"/>
      <c r="EW3" s="565"/>
      <c r="EX3" s="565"/>
      <c r="EY3" s="565"/>
      <c r="EZ3" s="565"/>
      <c r="FA3" s="565"/>
      <c r="FB3" s="565"/>
      <c r="FC3" s="565"/>
      <c r="FD3" s="565"/>
      <c r="FE3" s="565"/>
      <c r="FF3" s="565"/>
      <c r="FG3" s="565"/>
      <c r="FH3" s="565"/>
      <c r="FI3" s="565"/>
      <c r="FJ3" s="565"/>
      <c r="FK3" s="565"/>
      <c r="FL3" s="565"/>
      <c r="FM3" s="565"/>
      <c r="FN3" s="565"/>
      <c r="FO3" s="565"/>
      <c r="FP3" s="565"/>
      <c r="FQ3" s="565"/>
      <c r="FR3" s="565"/>
      <c r="FS3" s="565"/>
      <c r="FT3" s="565"/>
      <c r="FU3" s="565"/>
      <c r="FV3" s="565"/>
      <c r="FW3" s="565"/>
      <c r="FX3" s="565"/>
      <c r="FY3" s="565"/>
      <c r="FZ3" s="565"/>
      <c r="GA3" s="565"/>
      <c r="GB3" s="565"/>
      <c r="GC3" s="565"/>
      <c r="GD3" s="565"/>
      <c r="GE3" s="565"/>
      <c r="GF3" s="565"/>
      <c r="GG3" s="565"/>
      <c r="GH3" s="565"/>
      <c r="GI3" s="565"/>
      <c r="GJ3" s="565"/>
      <c r="GK3" s="565"/>
      <c r="GL3" s="565"/>
      <c r="GM3" s="565"/>
      <c r="GN3" s="565"/>
      <c r="GO3" s="565"/>
      <c r="GP3" s="565"/>
      <c r="GQ3" s="565"/>
      <c r="GR3" s="565"/>
      <c r="GS3" s="565"/>
      <c r="GT3" s="565"/>
      <c r="GU3" s="565"/>
      <c r="GV3" s="565"/>
      <c r="GW3" s="565"/>
      <c r="GX3" s="565"/>
      <c r="GY3" s="565"/>
      <c r="GZ3" s="565"/>
      <c r="HA3" s="565"/>
      <c r="HB3" s="565"/>
      <c r="HC3" s="565"/>
      <c r="HD3" s="565"/>
      <c r="HE3" s="565"/>
      <c r="HF3" s="565"/>
      <c r="HG3" s="565"/>
      <c r="HH3" s="565"/>
      <c r="HI3" s="565"/>
      <c r="HJ3" s="565"/>
      <c r="HK3" s="565"/>
      <c r="HL3" s="565"/>
      <c r="HM3" s="565"/>
      <c r="HN3" s="565"/>
      <c r="HO3" s="565"/>
      <c r="HP3" s="565"/>
      <c r="HQ3" s="565"/>
      <c r="HR3" s="565"/>
      <c r="HS3" s="565"/>
      <c r="HT3" s="565"/>
      <c r="HU3" s="565"/>
      <c r="HV3" s="565"/>
      <c r="HW3" s="565"/>
      <c r="HX3" s="565"/>
      <c r="HY3" s="565"/>
      <c r="HZ3" s="565"/>
      <c r="IA3" s="565"/>
      <c r="IB3" s="565"/>
      <c r="IC3" s="565"/>
      <c r="ID3" s="565"/>
      <c r="IE3" s="565"/>
      <c r="IF3" s="565"/>
      <c r="IG3" s="565"/>
      <c r="IH3" s="565"/>
      <c r="II3" s="565"/>
      <c r="IJ3" s="565"/>
      <c r="IK3" s="565"/>
      <c r="IL3" s="565"/>
      <c r="IM3" s="565"/>
      <c r="IN3" s="565"/>
      <c r="IO3" s="565"/>
      <c r="IP3" s="565"/>
      <c r="IQ3" s="565"/>
      <c r="IR3" s="565"/>
      <c r="IS3" s="565"/>
      <c r="IT3" s="565"/>
      <c r="IU3" s="565"/>
      <c r="IV3" s="565"/>
    </row>
    <row r="4" spans="1:256" s="521" customFormat="1" ht="71.25" customHeight="1">
      <c r="A4" s="827">
        <v>1</v>
      </c>
      <c r="B4" s="539" t="s">
        <v>1539</v>
      </c>
      <c r="C4" s="599" t="s">
        <v>1436</v>
      </c>
      <c r="D4" s="600" t="s">
        <v>136</v>
      </c>
      <c r="E4" s="811">
        <v>2</v>
      </c>
      <c r="F4" s="605" t="s">
        <v>198</v>
      </c>
      <c r="G4" s="606" t="s">
        <v>199</v>
      </c>
      <c r="H4" s="607" t="s">
        <v>200</v>
      </c>
      <c r="I4" s="608" t="s">
        <v>139</v>
      </c>
      <c r="J4" s="609">
        <v>34855</v>
      </c>
      <c r="K4" s="610" t="s">
        <v>381</v>
      </c>
      <c r="L4" s="611" t="s">
        <v>107</v>
      </c>
      <c r="M4" s="610" t="s">
        <v>91</v>
      </c>
      <c r="N4" s="612" t="s">
        <v>382</v>
      </c>
      <c r="O4" s="613" t="s">
        <v>626</v>
      </c>
      <c r="P4" s="614" t="s">
        <v>627</v>
      </c>
      <c r="Q4" s="615" t="s">
        <v>628</v>
      </c>
      <c r="R4" s="615" t="s">
        <v>629</v>
      </c>
      <c r="S4" s="613" t="s">
        <v>630</v>
      </c>
      <c r="T4" s="616">
        <v>2600</v>
      </c>
      <c r="U4" s="617" t="s">
        <v>74</v>
      </c>
      <c r="V4" s="618" t="s">
        <v>75</v>
      </c>
      <c r="W4" s="812"/>
      <c r="X4" s="636" t="s">
        <v>1034</v>
      </c>
      <c r="Y4" s="637">
        <v>4</v>
      </c>
      <c r="Z4" s="813" t="str">
        <f t="shared" si="0"/>
        <v>3</v>
      </c>
      <c r="AA4" s="642">
        <v>1</v>
      </c>
      <c r="AB4" s="813" t="str">
        <f t="shared" si="1"/>
        <v>1</v>
      </c>
      <c r="AC4" s="646">
        <v>1</v>
      </c>
      <c r="AD4" s="616">
        <v>30000</v>
      </c>
      <c r="AE4" s="610">
        <v>0</v>
      </c>
      <c r="AF4" s="610">
        <v>0</v>
      </c>
      <c r="AG4" s="610">
        <v>0</v>
      </c>
      <c r="AH4" s="647">
        <f t="shared" si="2"/>
        <v>30000</v>
      </c>
      <c r="AI4" s="650">
        <f t="shared" si="3"/>
        <v>6000</v>
      </c>
      <c r="AJ4" s="814" t="e">
        <f>LOOKUP(AI4,#REF!,#REF!)</f>
        <v>#REF!</v>
      </c>
      <c r="AK4" s="713">
        <f t="shared" si="4"/>
        <v>360000</v>
      </c>
      <c r="AL4" s="616">
        <v>0</v>
      </c>
      <c r="AM4" s="616">
        <v>1167</v>
      </c>
      <c r="AN4" s="616">
        <v>0</v>
      </c>
      <c r="AO4" s="616">
        <v>0</v>
      </c>
      <c r="AP4" s="649">
        <f t="shared" si="5"/>
        <v>1167</v>
      </c>
      <c r="AQ4" s="647">
        <v>1203</v>
      </c>
      <c r="AR4" s="650">
        <f t="shared" si="6"/>
        <v>1203</v>
      </c>
      <c r="AS4" s="813" t="str">
        <f t="shared" si="7"/>
        <v>2</v>
      </c>
      <c r="AT4" s="658">
        <v>20900</v>
      </c>
      <c r="AU4" s="829">
        <v>3500</v>
      </c>
      <c r="AV4" s="659">
        <v>0</v>
      </c>
      <c r="AW4" s="660">
        <f t="shared" si="8"/>
        <v>0</v>
      </c>
      <c r="AX4" s="813" t="str">
        <f t="shared" si="9"/>
        <v>0</v>
      </c>
      <c r="AY4" s="666" t="s">
        <v>76</v>
      </c>
      <c r="AZ4" s="659">
        <v>2000</v>
      </c>
      <c r="BA4" s="659">
        <v>29652</v>
      </c>
      <c r="BB4" s="649">
        <f t="shared" si="10"/>
        <v>348</v>
      </c>
      <c r="BC4" s="649">
        <f t="shared" si="11"/>
        <v>355824</v>
      </c>
      <c r="BD4" s="667" t="s">
        <v>1186</v>
      </c>
      <c r="BE4" s="683" t="s">
        <v>1193</v>
      </c>
      <c r="BF4" s="683" t="s">
        <v>1194</v>
      </c>
      <c r="BG4" s="684" t="s">
        <v>1195</v>
      </c>
      <c r="BH4" s="816" t="str">
        <f t="shared" si="12"/>
        <v>0</v>
      </c>
      <c r="BI4" s="677">
        <v>0</v>
      </c>
      <c r="BJ4" s="813" t="e">
        <f>LOOKUP($BI4,#REF!,#REF!)</f>
        <v>#REF!</v>
      </c>
      <c r="BK4" s="682">
        <v>0</v>
      </c>
      <c r="BL4" s="683" t="s">
        <v>133</v>
      </c>
      <c r="BM4" s="684" t="s">
        <v>1351</v>
      </c>
      <c r="BN4" s="817">
        <v>0</v>
      </c>
      <c r="BO4" s="689" t="s">
        <v>1351</v>
      </c>
      <c r="BP4" s="816" t="str">
        <f t="shared" si="13"/>
        <v>0</v>
      </c>
      <c r="BQ4" s="835">
        <v>1900000</v>
      </c>
      <c r="BR4" s="836">
        <v>0</v>
      </c>
      <c r="BS4" s="836">
        <v>0</v>
      </c>
      <c r="BT4" s="836">
        <v>0</v>
      </c>
      <c r="BU4" s="837">
        <f>SUM(BT4+BS4+BR4+BQ4+BK4)</f>
        <v>1900000</v>
      </c>
      <c r="BV4" s="818" t="e">
        <f t="shared" si="15"/>
        <v>#REF!</v>
      </c>
      <c r="BW4" s="809">
        <f t="shared" si="16"/>
        <v>0</v>
      </c>
      <c r="BX4" s="697" t="e">
        <f t="shared" si="17"/>
        <v>#REF!</v>
      </c>
      <c r="BY4" s="838"/>
      <c r="BZ4" s="819"/>
      <c r="CA4" s="380"/>
      <c r="CB4" s="380"/>
      <c r="CC4" s="380"/>
      <c r="CD4" s="380"/>
      <c r="CE4" s="380"/>
      <c r="CF4" s="380"/>
      <c r="CG4" s="227"/>
      <c r="CH4" s="381"/>
      <c r="CI4" s="236"/>
      <c r="CJ4" s="236"/>
      <c r="CK4" s="236"/>
      <c r="CL4" s="382"/>
      <c r="CM4" s="236"/>
      <c r="CN4" s="374"/>
      <c r="CO4" s="374"/>
      <c r="CP4" s="374"/>
    </row>
    <row r="5" spans="1:256" s="521" customFormat="1" ht="71.25" customHeight="1">
      <c r="A5" s="828">
        <v>2</v>
      </c>
      <c r="B5" s="539" t="s">
        <v>1539</v>
      </c>
      <c r="C5" s="601" t="s">
        <v>1438</v>
      </c>
      <c r="D5" s="602" t="s">
        <v>136</v>
      </c>
      <c r="E5" s="811">
        <v>3</v>
      </c>
      <c r="F5" s="619" t="s">
        <v>204</v>
      </c>
      <c r="G5" s="499" t="s">
        <v>205</v>
      </c>
      <c r="H5" s="506" t="s">
        <v>203</v>
      </c>
      <c r="I5" s="505" t="s">
        <v>89</v>
      </c>
      <c r="J5" s="472">
        <v>35100</v>
      </c>
      <c r="K5" s="507" t="s">
        <v>386</v>
      </c>
      <c r="L5" s="508" t="s">
        <v>387</v>
      </c>
      <c r="M5" s="507" t="s">
        <v>91</v>
      </c>
      <c r="N5" s="509" t="s">
        <v>388</v>
      </c>
      <c r="O5" s="510" t="s">
        <v>636</v>
      </c>
      <c r="P5" s="511" t="s">
        <v>637</v>
      </c>
      <c r="Q5" s="512" t="s">
        <v>638</v>
      </c>
      <c r="R5" s="512" t="s">
        <v>639</v>
      </c>
      <c r="S5" s="510" t="s">
        <v>640</v>
      </c>
      <c r="T5" s="513">
        <v>10000</v>
      </c>
      <c r="U5" s="514" t="s">
        <v>74</v>
      </c>
      <c r="V5" s="620" t="s">
        <v>75</v>
      </c>
      <c r="W5" s="812"/>
      <c r="X5" s="638" t="s">
        <v>1034</v>
      </c>
      <c r="Y5" s="639">
        <v>5</v>
      </c>
      <c r="Z5" s="813" t="str">
        <f t="shared" si="0"/>
        <v>3</v>
      </c>
      <c r="AA5" s="644">
        <v>1</v>
      </c>
      <c r="AB5" s="813" t="str">
        <f t="shared" si="1"/>
        <v>1</v>
      </c>
      <c r="AC5" s="651">
        <v>1</v>
      </c>
      <c r="AD5" s="513">
        <v>25000</v>
      </c>
      <c r="AE5" s="507">
        <v>0</v>
      </c>
      <c r="AF5" s="507">
        <v>0</v>
      </c>
      <c r="AG5" s="507">
        <v>0</v>
      </c>
      <c r="AH5" s="474">
        <f t="shared" si="2"/>
        <v>25000</v>
      </c>
      <c r="AI5" s="652">
        <f t="shared" si="3"/>
        <v>4166.666666666667</v>
      </c>
      <c r="AJ5" s="814" t="e">
        <f>LOOKUP(AI5,#REF!,#REF!)</f>
        <v>#REF!</v>
      </c>
      <c r="AK5" s="715">
        <f t="shared" si="4"/>
        <v>300000</v>
      </c>
      <c r="AL5" s="513">
        <v>205</v>
      </c>
      <c r="AM5" s="513">
        <v>4191</v>
      </c>
      <c r="AN5" s="513">
        <v>1200</v>
      </c>
      <c r="AO5" s="513">
        <v>0</v>
      </c>
      <c r="AP5" s="477">
        <f t="shared" si="5"/>
        <v>5596</v>
      </c>
      <c r="AQ5" s="474">
        <v>1205</v>
      </c>
      <c r="AR5" s="652">
        <f t="shared" si="6"/>
        <v>1205</v>
      </c>
      <c r="AS5" s="813" t="str">
        <f t="shared" si="7"/>
        <v>2</v>
      </c>
      <c r="AT5" s="661">
        <v>16666</v>
      </c>
      <c r="AU5" s="734">
        <v>8000</v>
      </c>
      <c r="AV5" s="516">
        <v>1500</v>
      </c>
      <c r="AW5" s="662">
        <f t="shared" si="8"/>
        <v>0.06</v>
      </c>
      <c r="AX5" s="813" t="str">
        <f t="shared" si="9"/>
        <v>0</v>
      </c>
      <c r="AY5" s="668" t="s">
        <v>76</v>
      </c>
      <c r="AZ5" s="516">
        <v>2000</v>
      </c>
      <c r="BA5" s="516">
        <v>32562</v>
      </c>
      <c r="BB5" s="477">
        <f t="shared" si="10"/>
        <v>-7562</v>
      </c>
      <c r="BC5" s="477">
        <f t="shared" si="11"/>
        <v>390744</v>
      </c>
      <c r="BD5" s="517" t="s">
        <v>143</v>
      </c>
      <c r="BE5" s="517" t="s">
        <v>76</v>
      </c>
      <c r="BF5" s="517" t="s">
        <v>76</v>
      </c>
      <c r="BG5" s="669" t="s">
        <v>76</v>
      </c>
      <c r="BH5" s="816" t="str">
        <f t="shared" si="12"/>
        <v>2</v>
      </c>
      <c r="BI5" s="831" t="s">
        <v>1323</v>
      </c>
      <c r="BJ5" s="813" t="e">
        <f>LOOKUP($BI5,#REF!,#REF!)</f>
        <v>#REF!</v>
      </c>
      <c r="BK5" s="694">
        <v>200000</v>
      </c>
      <c r="BL5" s="519" t="s">
        <v>1353</v>
      </c>
      <c r="BM5" s="670" t="s">
        <v>1354</v>
      </c>
      <c r="BN5" s="817">
        <v>0</v>
      </c>
      <c r="BO5" s="680" t="s">
        <v>1354</v>
      </c>
      <c r="BP5" s="816" t="str">
        <f t="shared" si="13"/>
        <v>0</v>
      </c>
      <c r="BQ5" s="694">
        <v>1000000</v>
      </c>
      <c r="BR5" s="520">
        <v>0</v>
      </c>
      <c r="BS5" s="526">
        <v>0</v>
      </c>
      <c r="BT5" s="517" t="s">
        <v>1343</v>
      </c>
      <c r="BU5" s="693">
        <f t="shared" si="14"/>
        <v>1200000</v>
      </c>
      <c r="BV5" s="818" t="e">
        <f t="shared" si="15"/>
        <v>#REF!</v>
      </c>
      <c r="BW5" s="809">
        <f t="shared" si="16"/>
        <v>0</v>
      </c>
      <c r="BX5" s="699" t="e">
        <f t="shared" si="17"/>
        <v>#REF!</v>
      </c>
      <c r="BY5" s="839"/>
      <c r="BZ5" s="819"/>
      <c r="CA5" s="380"/>
      <c r="CB5" s="380"/>
      <c r="CC5" s="380"/>
      <c r="CD5" s="380"/>
      <c r="CE5" s="380"/>
      <c r="CF5" s="380"/>
      <c r="CG5" s="227"/>
      <c r="CH5" s="381"/>
      <c r="CI5" s="236"/>
      <c r="CJ5" s="236"/>
      <c r="CK5" s="236"/>
      <c r="CL5" s="382"/>
      <c r="CM5" s="236"/>
      <c r="CN5" s="374"/>
      <c r="CO5" s="374"/>
      <c r="CP5" s="374"/>
    </row>
    <row r="6" spans="1:256" s="521" customFormat="1" ht="71.25" customHeight="1">
      <c r="A6" s="828">
        <v>3</v>
      </c>
      <c r="B6" s="539" t="s">
        <v>1539</v>
      </c>
      <c r="C6" s="601" t="s">
        <v>1439</v>
      </c>
      <c r="D6" s="602" t="s">
        <v>136</v>
      </c>
      <c r="E6" s="811">
        <v>4</v>
      </c>
      <c r="F6" s="619" t="s">
        <v>206</v>
      </c>
      <c r="G6" s="499" t="s">
        <v>207</v>
      </c>
      <c r="H6" s="506" t="s">
        <v>203</v>
      </c>
      <c r="I6" s="505" t="s">
        <v>89</v>
      </c>
      <c r="J6" s="472">
        <v>34884</v>
      </c>
      <c r="K6" s="507" t="s">
        <v>389</v>
      </c>
      <c r="L6" s="508" t="s">
        <v>98</v>
      </c>
      <c r="M6" s="507" t="s">
        <v>91</v>
      </c>
      <c r="N6" s="509" t="s">
        <v>390</v>
      </c>
      <c r="O6" s="510" t="s">
        <v>641</v>
      </c>
      <c r="P6" s="511" t="s">
        <v>642</v>
      </c>
      <c r="Q6" s="512" t="s">
        <v>643</v>
      </c>
      <c r="R6" s="512" t="s">
        <v>644</v>
      </c>
      <c r="S6" s="510" t="s">
        <v>645</v>
      </c>
      <c r="T6" s="513">
        <v>5400</v>
      </c>
      <c r="U6" s="514" t="s">
        <v>74</v>
      </c>
      <c r="V6" s="620" t="s">
        <v>75</v>
      </c>
      <c r="W6" s="812"/>
      <c r="X6" s="638" t="s">
        <v>1035</v>
      </c>
      <c r="Y6" s="639">
        <v>4</v>
      </c>
      <c r="Z6" s="813" t="str">
        <f t="shared" si="0"/>
        <v>3</v>
      </c>
      <c r="AA6" s="644">
        <v>1</v>
      </c>
      <c r="AB6" s="813" t="str">
        <f t="shared" si="1"/>
        <v>1</v>
      </c>
      <c r="AC6" s="651">
        <v>1</v>
      </c>
      <c r="AD6" s="513">
        <v>30000</v>
      </c>
      <c r="AE6" s="507">
        <v>0</v>
      </c>
      <c r="AF6" s="507">
        <v>0</v>
      </c>
      <c r="AG6" s="507">
        <v>0</v>
      </c>
      <c r="AH6" s="474">
        <f t="shared" si="2"/>
        <v>30000</v>
      </c>
      <c r="AI6" s="652">
        <f t="shared" si="3"/>
        <v>6000</v>
      </c>
      <c r="AJ6" s="814" t="e">
        <f>LOOKUP(AI6,#REF!,#REF!)</f>
        <v>#REF!</v>
      </c>
      <c r="AK6" s="715">
        <f t="shared" si="4"/>
        <v>360000</v>
      </c>
      <c r="AL6" s="513">
        <v>528</v>
      </c>
      <c r="AM6" s="513">
        <v>1324</v>
      </c>
      <c r="AN6" s="513">
        <v>0</v>
      </c>
      <c r="AO6" s="513">
        <v>0</v>
      </c>
      <c r="AP6" s="477">
        <f t="shared" si="5"/>
        <v>1852</v>
      </c>
      <c r="AQ6" s="474">
        <v>1206</v>
      </c>
      <c r="AR6" s="652">
        <f t="shared" si="6"/>
        <v>1206</v>
      </c>
      <c r="AS6" s="813" t="str">
        <f t="shared" si="7"/>
        <v>2</v>
      </c>
      <c r="AT6" s="661">
        <v>11500</v>
      </c>
      <c r="AU6" s="734">
        <v>12000</v>
      </c>
      <c r="AV6" s="516">
        <v>1000</v>
      </c>
      <c r="AW6" s="662">
        <f t="shared" si="8"/>
        <v>3.3333333333333333E-2</v>
      </c>
      <c r="AX6" s="813" t="str">
        <f t="shared" si="9"/>
        <v>0</v>
      </c>
      <c r="AY6" s="668" t="s">
        <v>76</v>
      </c>
      <c r="AZ6" s="516">
        <v>1000</v>
      </c>
      <c r="BA6" s="516">
        <v>29400</v>
      </c>
      <c r="BB6" s="477">
        <f t="shared" si="10"/>
        <v>600</v>
      </c>
      <c r="BC6" s="477">
        <f t="shared" si="11"/>
        <v>352800</v>
      </c>
      <c r="BD6" s="517" t="s">
        <v>143</v>
      </c>
      <c r="BE6" s="517" t="s">
        <v>76</v>
      </c>
      <c r="BF6" s="517" t="s">
        <v>76</v>
      </c>
      <c r="BG6" s="669" t="s">
        <v>76</v>
      </c>
      <c r="BH6" s="816" t="str">
        <f t="shared" si="12"/>
        <v>2</v>
      </c>
      <c r="BI6" s="678">
        <v>0</v>
      </c>
      <c r="BJ6" s="813" t="e">
        <f>LOOKUP($BI6,#REF!,#REF!)</f>
        <v>#REF!</v>
      </c>
      <c r="BK6" s="685">
        <v>0</v>
      </c>
      <c r="BL6" s="519" t="s">
        <v>1355</v>
      </c>
      <c r="BM6" s="670" t="s">
        <v>1354</v>
      </c>
      <c r="BN6" s="817">
        <v>0</v>
      </c>
      <c r="BO6" s="680" t="s">
        <v>1354</v>
      </c>
      <c r="BP6" s="816" t="str">
        <f t="shared" si="13"/>
        <v>0</v>
      </c>
      <c r="BQ6" s="694">
        <v>2200000</v>
      </c>
      <c r="BR6" s="520">
        <v>12000</v>
      </c>
      <c r="BS6" s="526">
        <v>0</v>
      </c>
      <c r="BT6" s="517" t="s">
        <v>1343</v>
      </c>
      <c r="BU6" s="693">
        <f t="shared" si="14"/>
        <v>2212000</v>
      </c>
      <c r="BV6" s="818" t="e">
        <f t="shared" si="15"/>
        <v>#REF!</v>
      </c>
      <c r="BW6" s="809">
        <f t="shared" si="16"/>
        <v>0</v>
      </c>
      <c r="BX6" s="699" t="e">
        <f t="shared" si="17"/>
        <v>#REF!</v>
      </c>
      <c r="BY6" s="839"/>
      <c r="BZ6" s="819"/>
      <c r="CA6" s="380"/>
      <c r="CB6" s="380"/>
      <c r="CC6" s="380"/>
      <c r="CD6" s="380"/>
      <c r="CE6" s="380"/>
      <c r="CF6" s="380"/>
      <c r="CG6" s="227"/>
      <c r="CH6" s="381"/>
      <c r="CI6" s="236"/>
      <c r="CJ6" s="236"/>
      <c r="CK6" s="236"/>
      <c r="CL6" s="382"/>
      <c r="CM6" s="236"/>
      <c r="CN6" s="374"/>
      <c r="CO6" s="374"/>
      <c r="CP6" s="374"/>
    </row>
    <row r="7" spans="1:256" s="521" customFormat="1" ht="71.25" customHeight="1">
      <c r="A7" s="828">
        <v>4</v>
      </c>
      <c r="B7" s="539" t="s">
        <v>1539</v>
      </c>
      <c r="C7" s="601" t="s">
        <v>1440</v>
      </c>
      <c r="D7" s="602" t="s">
        <v>136</v>
      </c>
      <c r="E7" s="811">
        <v>5</v>
      </c>
      <c r="F7" s="619" t="s">
        <v>208</v>
      </c>
      <c r="G7" s="499" t="s">
        <v>179</v>
      </c>
      <c r="H7" s="506" t="s">
        <v>203</v>
      </c>
      <c r="I7" s="505" t="s">
        <v>89</v>
      </c>
      <c r="J7" s="472">
        <v>34111</v>
      </c>
      <c r="K7" s="507" t="s">
        <v>391</v>
      </c>
      <c r="L7" s="508" t="s">
        <v>100</v>
      </c>
      <c r="M7" s="507" t="s">
        <v>91</v>
      </c>
      <c r="N7" s="509" t="s">
        <v>392</v>
      </c>
      <c r="O7" s="510" t="s">
        <v>646</v>
      </c>
      <c r="P7" s="511" t="s">
        <v>647</v>
      </c>
      <c r="Q7" s="512" t="s">
        <v>648</v>
      </c>
      <c r="R7" s="512" t="s">
        <v>649</v>
      </c>
      <c r="S7" s="510" t="s">
        <v>650</v>
      </c>
      <c r="T7" s="513">
        <v>7000</v>
      </c>
      <c r="U7" s="514" t="s">
        <v>74</v>
      </c>
      <c r="V7" s="620" t="s">
        <v>75</v>
      </c>
      <c r="W7" s="812"/>
      <c r="X7" s="638" t="s">
        <v>1036</v>
      </c>
      <c r="Y7" s="639">
        <v>3</v>
      </c>
      <c r="Z7" s="813" t="str">
        <f t="shared" si="0"/>
        <v>2</v>
      </c>
      <c r="AA7" s="644">
        <v>1</v>
      </c>
      <c r="AB7" s="813" t="str">
        <f t="shared" si="1"/>
        <v>1</v>
      </c>
      <c r="AC7" s="651">
        <v>1</v>
      </c>
      <c r="AD7" s="513">
        <v>32437</v>
      </c>
      <c r="AE7" s="507">
        <v>0</v>
      </c>
      <c r="AF7" s="507">
        <v>0</v>
      </c>
      <c r="AG7" s="507">
        <v>0</v>
      </c>
      <c r="AH7" s="474">
        <f t="shared" si="2"/>
        <v>32437</v>
      </c>
      <c r="AI7" s="652">
        <f t="shared" si="3"/>
        <v>8109.25</v>
      </c>
      <c r="AJ7" s="814" t="e">
        <f>LOOKUP(AI7,#REF!,#REF!)</f>
        <v>#REF!</v>
      </c>
      <c r="AK7" s="715">
        <f t="shared" si="4"/>
        <v>389244</v>
      </c>
      <c r="AL7" s="513">
        <v>413</v>
      </c>
      <c r="AM7" s="513">
        <v>2682</v>
      </c>
      <c r="AN7" s="513">
        <v>2146</v>
      </c>
      <c r="AO7" s="513">
        <v>350</v>
      </c>
      <c r="AP7" s="477">
        <f t="shared" si="5"/>
        <v>5591</v>
      </c>
      <c r="AQ7" s="474">
        <v>1207</v>
      </c>
      <c r="AR7" s="652">
        <f t="shared" si="6"/>
        <v>1207</v>
      </c>
      <c r="AS7" s="813" t="str">
        <f t="shared" si="7"/>
        <v>2</v>
      </c>
      <c r="AT7" s="661">
        <v>16666</v>
      </c>
      <c r="AU7" s="734">
        <v>17000</v>
      </c>
      <c r="AV7" s="516">
        <v>3500</v>
      </c>
      <c r="AW7" s="662">
        <f t="shared" si="8"/>
        <v>0.10790147054289854</v>
      </c>
      <c r="AX7" s="813" t="str">
        <f t="shared" si="9"/>
        <v>0</v>
      </c>
      <c r="AY7" s="668" t="s">
        <v>76</v>
      </c>
      <c r="AZ7" s="516">
        <v>4500</v>
      </c>
      <c r="BA7" s="516">
        <v>47257</v>
      </c>
      <c r="BB7" s="477">
        <f t="shared" si="10"/>
        <v>-14820</v>
      </c>
      <c r="BC7" s="477">
        <f t="shared" si="11"/>
        <v>567084</v>
      </c>
      <c r="BD7" s="517" t="s">
        <v>1186</v>
      </c>
      <c r="BE7" s="519" t="s">
        <v>1199</v>
      </c>
      <c r="BF7" s="519" t="s">
        <v>1188</v>
      </c>
      <c r="BG7" s="670" t="s">
        <v>1200</v>
      </c>
      <c r="BH7" s="816" t="str">
        <f t="shared" si="12"/>
        <v>0</v>
      </c>
      <c r="BI7" s="678">
        <v>0</v>
      </c>
      <c r="BJ7" s="813" t="e">
        <f>LOOKUP($BI7,#REF!,#REF!)</f>
        <v>#REF!</v>
      </c>
      <c r="BK7" s="685">
        <v>0</v>
      </c>
      <c r="BL7" s="519" t="s">
        <v>1356</v>
      </c>
      <c r="BM7" s="670" t="s">
        <v>1357</v>
      </c>
      <c r="BN7" s="817">
        <v>0</v>
      </c>
      <c r="BO7" s="680" t="s">
        <v>1357</v>
      </c>
      <c r="BP7" s="816" t="str">
        <f t="shared" si="13"/>
        <v>0</v>
      </c>
      <c r="BQ7" s="694">
        <v>5000000</v>
      </c>
      <c r="BR7" s="520">
        <v>109000</v>
      </c>
      <c r="BS7" s="526">
        <v>140000</v>
      </c>
      <c r="BT7" s="517" t="s">
        <v>1343</v>
      </c>
      <c r="BU7" s="693">
        <f t="shared" si="14"/>
        <v>5249000</v>
      </c>
      <c r="BV7" s="818" t="e">
        <f t="shared" si="15"/>
        <v>#REF!</v>
      </c>
      <c r="BW7" s="809">
        <f t="shared" si="16"/>
        <v>0</v>
      </c>
      <c r="BX7" s="699" t="e">
        <f t="shared" si="17"/>
        <v>#REF!</v>
      </c>
      <c r="BY7" s="839"/>
      <c r="BZ7" s="819"/>
      <c r="CA7" s="380"/>
      <c r="CB7" s="380"/>
      <c r="CC7" s="380"/>
      <c r="CD7" s="380"/>
      <c r="CE7" s="380"/>
      <c r="CF7" s="380"/>
      <c r="CG7" s="227"/>
      <c r="CH7" s="381"/>
      <c r="CI7" s="236"/>
      <c r="CJ7" s="236"/>
      <c r="CK7" s="236"/>
      <c r="CL7" s="382"/>
      <c r="CM7" s="236"/>
      <c r="CN7" s="374"/>
      <c r="CO7" s="374"/>
      <c r="CP7" s="374"/>
    </row>
    <row r="8" spans="1:256" s="521" customFormat="1" ht="71.25" customHeight="1">
      <c r="A8" s="828">
        <v>5</v>
      </c>
      <c r="B8" s="539" t="s">
        <v>1539</v>
      </c>
      <c r="C8" s="601" t="s">
        <v>1443</v>
      </c>
      <c r="D8" s="602" t="s">
        <v>136</v>
      </c>
      <c r="E8" s="811">
        <v>6</v>
      </c>
      <c r="F8" s="619" t="s">
        <v>212</v>
      </c>
      <c r="G8" s="499" t="s">
        <v>213</v>
      </c>
      <c r="H8" s="506" t="s">
        <v>203</v>
      </c>
      <c r="I8" s="505" t="s">
        <v>89</v>
      </c>
      <c r="J8" s="472">
        <v>34046</v>
      </c>
      <c r="K8" s="507" t="s">
        <v>397</v>
      </c>
      <c r="L8" s="508" t="s">
        <v>398</v>
      </c>
      <c r="M8" s="507" t="s">
        <v>77</v>
      </c>
      <c r="N8" s="509" t="s">
        <v>399</v>
      </c>
      <c r="O8" s="510" t="s">
        <v>660</v>
      </c>
      <c r="P8" s="511" t="s">
        <v>661</v>
      </c>
      <c r="Q8" s="512" t="s">
        <v>662</v>
      </c>
      <c r="R8" s="512" t="s">
        <v>663</v>
      </c>
      <c r="S8" s="510" t="s">
        <v>664</v>
      </c>
      <c r="T8" s="513" t="s">
        <v>115</v>
      </c>
      <c r="U8" s="514" t="s">
        <v>74</v>
      </c>
      <c r="V8" s="620" t="s">
        <v>620</v>
      </c>
      <c r="W8" s="812"/>
      <c r="X8" s="638" t="s">
        <v>1038</v>
      </c>
      <c r="Y8" s="639">
        <v>5</v>
      </c>
      <c r="Z8" s="813" t="str">
        <f t="shared" si="0"/>
        <v>3</v>
      </c>
      <c r="AA8" s="644">
        <v>3</v>
      </c>
      <c r="AB8" s="813" t="str">
        <f t="shared" si="1"/>
        <v>1</v>
      </c>
      <c r="AC8" s="651">
        <v>1</v>
      </c>
      <c r="AD8" s="513">
        <v>11000</v>
      </c>
      <c r="AE8" s="507">
        <v>0</v>
      </c>
      <c r="AF8" s="507">
        <v>0</v>
      </c>
      <c r="AG8" s="507">
        <v>0</v>
      </c>
      <c r="AH8" s="474">
        <f t="shared" si="2"/>
        <v>11000</v>
      </c>
      <c r="AI8" s="652">
        <f t="shared" si="3"/>
        <v>1833.3333333333333</v>
      </c>
      <c r="AJ8" s="814" t="e">
        <f>LOOKUP(AI8,#REF!,#REF!)</f>
        <v>#REF!</v>
      </c>
      <c r="AK8" s="715">
        <f t="shared" si="4"/>
        <v>132000</v>
      </c>
      <c r="AL8" s="513">
        <v>0</v>
      </c>
      <c r="AM8" s="513">
        <v>1500</v>
      </c>
      <c r="AN8" s="513">
        <v>0</v>
      </c>
      <c r="AO8" s="513">
        <v>0</v>
      </c>
      <c r="AP8" s="477">
        <f t="shared" si="5"/>
        <v>1500</v>
      </c>
      <c r="AQ8" s="474">
        <v>1210</v>
      </c>
      <c r="AR8" s="652">
        <f t="shared" si="6"/>
        <v>403.33333333333331</v>
      </c>
      <c r="AS8" s="813" t="str">
        <f t="shared" si="7"/>
        <v>3</v>
      </c>
      <c r="AT8" s="661">
        <v>14333</v>
      </c>
      <c r="AU8" s="734">
        <v>4500</v>
      </c>
      <c r="AV8" s="516">
        <v>500</v>
      </c>
      <c r="AW8" s="662">
        <f t="shared" si="8"/>
        <v>4.5454545454545456E-2</v>
      </c>
      <c r="AX8" s="813" t="str">
        <f t="shared" si="9"/>
        <v>0</v>
      </c>
      <c r="AY8" s="668" t="s">
        <v>76</v>
      </c>
      <c r="AZ8" s="516">
        <v>2000</v>
      </c>
      <c r="BA8" s="516">
        <v>22833</v>
      </c>
      <c r="BB8" s="477">
        <f t="shared" si="10"/>
        <v>-11833</v>
      </c>
      <c r="BC8" s="477">
        <f t="shared" si="11"/>
        <v>273996</v>
      </c>
      <c r="BD8" s="517" t="s">
        <v>143</v>
      </c>
      <c r="BE8" s="517" t="s">
        <v>76</v>
      </c>
      <c r="BF8" s="517" t="s">
        <v>76</v>
      </c>
      <c r="BG8" s="669" t="s">
        <v>76</v>
      </c>
      <c r="BH8" s="816" t="str">
        <f t="shared" si="12"/>
        <v>2</v>
      </c>
      <c r="BI8" s="678">
        <v>0</v>
      </c>
      <c r="BJ8" s="813" t="e">
        <f>LOOKUP($BI8,#REF!,#REF!)</f>
        <v>#REF!</v>
      </c>
      <c r="BK8" s="685">
        <v>0</v>
      </c>
      <c r="BL8" s="519" t="s">
        <v>1360</v>
      </c>
      <c r="BM8" s="670" t="s">
        <v>1357</v>
      </c>
      <c r="BN8" s="817">
        <v>0</v>
      </c>
      <c r="BO8" s="680" t="s">
        <v>1357</v>
      </c>
      <c r="BP8" s="816" t="str">
        <f t="shared" si="13"/>
        <v>0</v>
      </c>
      <c r="BQ8" s="694">
        <v>800000</v>
      </c>
      <c r="BR8" s="517" t="s">
        <v>1343</v>
      </c>
      <c r="BS8" s="517" t="s">
        <v>1343</v>
      </c>
      <c r="BT8" s="517" t="s">
        <v>1343</v>
      </c>
      <c r="BU8" s="693">
        <f t="shared" si="14"/>
        <v>800000</v>
      </c>
      <c r="BV8" s="818" t="e">
        <f t="shared" si="15"/>
        <v>#REF!</v>
      </c>
      <c r="BW8" s="809">
        <f t="shared" si="16"/>
        <v>0</v>
      </c>
      <c r="BX8" s="699" t="e">
        <f t="shared" si="17"/>
        <v>#REF!</v>
      </c>
      <c r="BY8" s="839"/>
      <c r="BZ8" s="819"/>
      <c r="CA8" s="380"/>
      <c r="CB8" s="380"/>
      <c r="CC8" s="380"/>
      <c r="CD8" s="380"/>
      <c r="CE8" s="380"/>
      <c r="CF8" s="380"/>
      <c r="CG8" s="227"/>
      <c r="CH8" s="381"/>
      <c r="CI8" s="236"/>
      <c r="CJ8" s="236"/>
      <c r="CK8" s="236"/>
      <c r="CL8" s="382"/>
      <c r="CM8" s="236"/>
      <c r="CN8" s="374"/>
      <c r="CO8" s="374"/>
      <c r="CP8" s="374"/>
    </row>
    <row r="9" spans="1:256" s="521" customFormat="1" ht="71.25" customHeight="1">
      <c r="A9" s="828">
        <v>6</v>
      </c>
      <c r="B9" s="539" t="s">
        <v>1539</v>
      </c>
      <c r="C9" s="601" t="s">
        <v>1445</v>
      </c>
      <c r="D9" s="602" t="s">
        <v>136</v>
      </c>
      <c r="E9" s="811">
        <v>7</v>
      </c>
      <c r="F9" s="619" t="s">
        <v>216</v>
      </c>
      <c r="G9" s="499" t="s">
        <v>217</v>
      </c>
      <c r="H9" s="506" t="s">
        <v>218</v>
      </c>
      <c r="I9" s="505" t="s">
        <v>89</v>
      </c>
      <c r="J9" s="472">
        <v>34795</v>
      </c>
      <c r="K9" s="507" t="s">
        <v>402</v>
      </c>
      <c r="L9" s="508" t="s">
        <v>105</v>
      </c>
      <c r="M9" s="507" t="s">
        <v>91</v>
      </c>
      <c r="N9" s="509" t="s">
        <v>403</v>
      </c>
      <c r="O9" s="510" t="s">
        <v>671</v>
      </c>
      <c r="P9" s="511" t="s">
        <v>672</v>
      </c>
      <c r="Q9" s="512" t="s">
        <v>673</v>
      </c>
      <c r="R9" s="512" t="s">
        <v>674</v>
      </c>
      <c r="S9" s="510" t="s">
        <v>675</v>
      </c>
      <c r="T9" s="513">
        <v>11166</v>
      </c>
      <c r="U9" s="514" t="s">
        <v>74</v>
      </c>
      <c r="V9" s="620" t="s">
        <v>75</v>
      </c>
      <c r="W9" s="812"/>
      <c r="X9" s="638" t="s">
        <v>1039</v>
      </c>
      <c r="Y9" s="639">
        <v>4</v>
      </c>
      <c r="Z9" s="813" t="str">
        <f t="shared" si="0"/>
        <v>3</v>
      </c>
      <c r="AA9" s="644">
        <v>1</v>
      </c>
      <c r="AB9" s="813" t="str">
        <f t="shared" si="1"/>
        <v>1</v>
      </c>
      <c r="AC9" s="651">
        <v>1</v>
      </c>
      <c r="AD9" s="513">
        <v>29000</v>
      </c>
      <c r="AE9" s="507">
        <v>0</v>
      </c>
      <c r="AF9" s="507">
        <v>0</v>
      </c>
      <c r="AG9" s="507">
        <v>0</v>
      </c>
      <c r="AH9" s="474">
        <f t="shared" si="2"/>
        <v>29000</v>
      </c>
      <c r="AI9" s="652">
        <f t="shared" si="3"/>
        <v>5800</v>
      </c>
      <c r="AJ9" s="814" t="e">
        <f>LOOKUP(AI9,#REF!,#REF!)</f>
        <v>#REF!</v>
      </c>
      <c r="AK9" s="715">
        <f t="shared" si="4"/>
        <v>348000</v>
      </c>
      <c r="AL9" s="513">
        <v>0</v>
      </c>
      <c r="AM9" s="513">
        <v>1826</v>
      </c>
      <c r="AN9" s="513">
        <v>0</v>
      </c>
      <c r="AO9" s="513">
        <v>0</v>
      </c>
      <c r="AP9" s="477">
        <f t="shared" si="5"/>
        <v>1826</v>
      </c>
      <c r="AQ9" s="474">
        <v>1212</v>
      </c>
      <c r="AR9" s="652">
        <f t="shared" si="6"/>
        <v>1212</v>
      </c>
      <c r="AS9" s="813" t="str">
        <f t="shared" si="7"/>
        <v>2</v>
      </c>
      <c r="AT9" s="661">
        <v>21900</v>
      </c>
      <c r="AU9" s="734">
        <v>14000</v>
      </c>
      <c r="AV9" s="516">
        <v>5000</v>
      </c>
      <c r="AW9" s="662">
        <f t="shared" si="8"/>
        <v>0.17241379310344829</v>
      </c>
      <c r="AX9" s="813" t="str">
        <f t="shared" si="9"/>
        <v>0</v>
      </c>
      <c r="AY9" s="668" t="s">
        <v>76</v>
      </c>
      <c r="AZ9" s="516">
        <v>5000</v>
      </c>
      <c r="BA9" s="516">
        <v>46726</v>
      </c>
      <c r="BB9" s="477">
        <f t="shared" si="10"/>
        <v>-17726</v>
      </c>
      <c r="BC9" s="477">
        <f t="shared" si="11"/>
        <v>560712</v>
      </c>
      <c r="BD9" s="517" t="s">
        <v>1186</v>
      </c>
      <c r="BE9" s="519" t="s">
        <v>125</v>
      </c>
      <c r="BF9" s="519" t="s">
        <v>1206</v>
      </c>
      <c r="BG9" s="670" t="s">
        <v>1207</v>
      </c>
      <c r="BH9" s="816" t="str">
        <f t="shared" si="12"/>
        <v>0</v>
      </c>
      <c r="BI9" s="679" t="s">
        <v>1325</v>
      </c>
      <c r="BJ9" s="813" t="e">
        <f>LOOKUP($BI9,#REF!,#REF!)</f>
        <v>#REF!</v>
      </c>
      <c r="BK9" s="687" t="s">
        <v>1345</v>
      </c>
      <c r="BL9" s="519" t="s">
        <v>1361</v>
      </c>
      <c r="BM9" s="670" t="s">
        <v>1362</v>
      </c>
      <c r="BN9" s="817">
        <v>0</v>
      </c>
      <c r="BO9" s="680" t="s">
        <v>1362</v>
      </c>
      <c r="BP9" s="816" t="str">
        <f t="shared" si="13"/>
        <v>0</v>
      </c>
      <c r="BQ9" s="686">
        <v>2200000</v>
      </c>
      <c r="BR9" s="517" t="s">
        <v>1343</v>
      </c>
      <c r="BS9" s="517" t="s">
        <v>1343</v>
      </c>
      <c r="BT9" s="517" t="s">
        <v>1343</v>
      </c>
      <c r="BU9" s="693">
        <f t="shared" si="14"/>
        <v>4812500</v>
      </c>
      <c r="BV9" s="818" t="e">
        <f t="shared" si="15"/>
        <v>#REF!</v>
      </c>
      <c r="BW9" s="809">
        <f t="shared" si="16"/>
        <v>0</v>
      </c>
      <c r="BX9" s="699" t="e">
        <f t="shared" si="17"/>
        <v>#REF!</v>
      </c>
      <c r="BY9" s="839"/>
      <c r="BZ9" s="819"/>
      <c r="CA9" s="380"/>
      <c r="CB9" s="380"/>
      <c r="CC9" s="380"/>
      <c r="CD9" s="380"/>
      <c r="CE9" s="380"/>
      <c r="CF9" s="380"/>
      <c r="CG9" s="227"/>
      <c r="CH9" s="381"/>
      <c r="CI9" s="236"/>
      <c r="CJ9" s="236"/>
      <c r="CK9" s="236"/>
      <c r="CL9" s="382"/>
      <c r="CM9" s="236"/>
      <c r="CN9" s="374"/>
      <c r="CO9" s="374"/>
      <c r="CP9" s="374"/>
    </row>
    <row r="10" spans="1:256" s="521" customFormat="1" ht="71.25" customHeight="1">
      <c r="A10" s="828">
        <v>7</v>
      </c>
      <c r="B10" s="539" t="s">
        <v>1539</v>
      </c>
      <c r="C10" s="601" t="s">
        <v>1446</v>
      </c>
      <c r="D10" s="602" t="s">
        <v>136</v>
      </c>
      <c r="E10" s="811">
        <v>8</v>
      </c>
      <c r="F10" s="619" t="s">
        <v>219</v>
      </c>
      <c r="G10" s="499" t="s">
        <v>220</v>
      </c>
      <c r="H10" s="506" t="s">
        <v>218</v>
      </c>
      <c r="I10" s="505" t="s">
        <v>139</v>
      </c>
      <c r="J10" s="472">
        <v>35135</v>
      </c>
      <c r="K10" s="507" t="s">
        <v>404</v>
      </c>
      <c r="L10" s="508" t="s">
        <v>98</v>
      </c>
      <c r="M10" s="507" t="s">
        <v>91</v>
      </c>
      <c r="N10" s="509" t="s">
        <v>405</v>
      </c>
      <c r="O10" s="510" t="s">
        <v>676</v>
      </c>
      <c r="P10" s="511" t="s">
        <v>677</v>
      </c>
      <c r="Q10" s="512" t="s">
        <v>678</v>
      </c>
      <c r="R10" s="512" t="s">
        <v>679</v>
      </c>
      <c r="S10" s="510" t="s">
        <v>680</v>
      </c>
      <c r="T10" s="513">
        <v>6000</v>
      </c>
      <c r="U10" s="514" t="s">
        <v>74</v>
      </c>
      <c r="V10" s="620" t="s">
        <v>75</v>
      </c>
      <c r="W10" s="812"/>
      <c r="X10" s="638" t="s">
        <v>1040</v>
      </c>
      <c r="Y10" s="639">
        <v>3</v>
      </c>
      <c r="Z10" s="813" t="str">
        <f t="shared" si="0"/>
        <v>2</v>
      </c>
      <c r="AA10" s="644">
        <v>1</v>
      </c>
      <c r="AB10" s="813" t="str">
        <f t="shared" si="1"/>
        <v>1</v>
      </c>
      <c r="AC10" s="651">
        <v>1</v>
      </c>
      <c r="AD10" s="513">
        <v>30000</v>
      </c>
      <c r="AE10" s="507">
        <v>0</v>
      </c>
      <c r="AF10" s="507">
        <v>0</v>
      </c>
      <c r="AG10" s="507">
        <v>0</v>
      </c>
      <c r="AH10" s="474">
        <f t="shared" si="2"/>
        <v>30000</v>
      </c>
      <c r="AI10" s="652">
        <f t="shared" si="3"/>
        <v>7500</v>
      </c>
      <c r="AJ10" s="814" t="e">
        <f>LOOKUP(AI10,#REF!,#REF!)</f>
        <v>#REF!</v>
      </c>
      <c r="AK10" s="715">
        <f t="shared" si="4"/>
        <v>360000</v>
      </c>
      <c r="AL10" s="513">
        <v>671</v>
      </c>
      <c r="AM10" s="513">
        <v>948</v>
      </c>
      <c r="AN10" s="513">
        <v>0</v>
      </c>
      <c r="AO10" s="513">
        <v>0</v>
      </c>
      <c r="AP10" s="477">
        <f t="shared" si="5"/>
        <v>1619</v>
      </c>
      <c r="AQ10" s="474">
        <v>1213</v>
      </c>
      <c r="AR10" s="652">
        <f t="shared" si="6"/>
        <v>1213</v>
      </c>
      <c r="AS10" s="813" t="str">
        <f t="shared" si="7"/>
        <v>2</v>
      </c>
      <c r="AT10" s="661">
        <v>11000</v>
      </c>
      <c r="AU10" s="734">
        <v>14000</v>
      </c>
      <c r="AV10" s="516">
        <v>3000</v>
      </c>
      <c r="AW10" s="662">
        <f t="shared" si="8"/>
        <v>0.1</v>
      </c>
      <c r="AX10" s="813" t="str">
        <f t="shared" si="9"/>
        <v>0</v>
      </c>
      <c r="AY10" s="668">
        <v>16000</v>
      </c>
      <c r="AZ10" s="516">
        <v>3000</v>
      </c>
      <c r="BA10" s="516">
        <v>48619</v>
      </c>
      <c r="BB10" s="477">
        <f t="shared" si="10"/>
        <v>-18619</v>
      </c>
      <c r="BC10" s="477">
        <f t="shared" si="11"/>
        <v>583428</v>
      </c>
      <c r="BD10" s="517" t="s">
        <v>1186</v>
      </c>
      <c r="BE10" s="519" t="s">
        <v>1208</v>
      </c>
      <c r="BF10" s="519" t="s">
        <v>1209</v>
      </c>
      <c r="BG10" s="670" t="s">
        <v>1210</v>
      </c>
      <c r="BH10" s="816" t="str">
        <f t="shared" si="12"/>
        <v>0</v>
      </c>
      <c r="BI10" s="678">
        <v>0</v>
      </c>
      <c r="BJ10" s="813" t="e">
        <f>LOOKUP($BI10,#REF!,#REF!)</f>
        <v>#REF!</v>
      </c>
      <c r="BK10" s="685">
        <v>0</v>
      </c>
      <c r="BL10" s="517" t="s">
        <v>76</v>
      </c>
      <c r="BM10" s="669" t="s">
        <v>76</v>
      </c>
      <c r="BN10" s="817">
        <v>0</v>
      </c>
      <c r="BO10" s="679" t="s">
        <v>76</v>
      </c>
      <c r="BP10" s="816" t="str">
        <f t="shared" si="13"/>
        <v>0</v>
      </c>
      <c r="BQ10" s="687" t="s">
        <v>1343</v>
      </c>
      <c r="BR10" s="517" t="s">
        <v>1343</v>
      </c>
      <c r="BS10" s="517" t="s">
        <v>1343</v>
      </c>
      <c r="BT10" s="517" t="s">
        <v>1343</v>
      </c>
      <c r="BU10" s="693">
        <f t="shared" si="14"/>
        <v>0</v>
      </c>
      <c r="BV10" s="818" t="e">
        <f t="shared" si="15"/>
        <v>#REF!</v>
      </c>
      <c r="BW10" s="809">
        <f t="shared" si="16"/>
        <v>0</v>
      </c>
      <c r="BX10" s="699" t="e">
        <f t="shared" si="17"/>
        <v>#REF!</v>
      </c>
      <c r="BY10" s="839"/>
      <c r="BZ10" s="819"/>
      <c r="CA10" s="380"/>
      <c r="CB10" s="380"/>
      <c r="CC10" s="380"/>
      <c r="CD10" s="380"/>
      <c r="CE10" s="380"/>
      <c r="CF10" s="380"/>
      <c r="CG10" s="227"/>
      <c r="CH10" s="381"/>
      <c r="CI10" s="236"/>
      <c r="CJ10" s="236"/>
      <c r="CK10" s="236"/>
      <c r="CL10" s="382"/>
      <c r="CM10" s="236"/>
      <c r="CN10" s="374"/>
      <c r="CO10" s="374"/>
      <c r="CP10" s="374"/>
    </row>
    <row r="11" spans="1:256" s="521" customFormat="1" ht="71.25" customHeight="1">
      <c r="A11" s="828">
        <v>8</v>
      </c>
      <c r="B11" s="539" t="s">
        <v>1539</v>
      </c>
      <c r="C11" s="601" t="s">
        <v>1447</v>
      </c>
      <c r="D11" s="602" t="s">
        <v>136</v>
      </c>
      <c r="E11" s="811">
        <v>9</v>
      </c>
      <c r="F11" s="619" t="s">
        <v>221</v>
      </c>
      <c r="G11" s="499" t="s">
        <v>222</v>
      </c>
      <c r="H11" s="506" t="s">
        <v>218</v>
      </c>
      <c r="I11" s="505" t="s">
        <v>139</v>
      </c>
      <c r="J11" s="472">
        <v>34372</v>
      </c>
      <c r="K11" s="507" t="s">
        <v>406</v>
      </c>
      <c r="L11" s="508" t="s">
        <v>407</v>
      </c>
      <c r="M11" s="507" t="s">
        <v>77</v>
      </c>
      <c r="N11" s="509" t="s">
        <v>408</v>
      </c>
      <c r="O11" s="510" t="s">
        <v>681</v>
      </c>
      <c r="P11" s="511" t="s">
        <v>682</v>
      </c>
      <c r="Q11" s="512" t="s">
        <v>683</v>
      </c>
      <c r="R11" s="512" t="s">
        <v>684</v>
      </c>
      <c r="S11" s="510" t="s">
        <v>685</v>
      </c>
      <c r="T11" s="513" t="s">
        <v>115</v>
      </c>
      <c r="U11" s="514" t="s">
        <v>74</v>
      </c>
      <c r="V11" s="620" t="s">
        <v>75</v>
      </c>
      <c r="W11" s="812"/>
      <c r="X11" s="638" t="s">
        <v>1041</v>
      </c>
      <c r="Y11" s="639">
        <v>5</v>
      </c>
      <c r="Z11" s="813" t="str">
        <f t="shared" si="0"/>
        <v>3</v>
      </c>
      <c r="AA11" s="644">
        <v>2</v>
      </c>
      <c r="AB11" s="813" t="str">
        <f t="shared" si="1"/>
        <v>1</v>
      </c>
      <c r="AC11" s="651">
        <v>1</v>
      </c>
      <c r="AD11" s="513">
        <v>29315</v>
      </c>
      <c r="AE11" s="507">
        <v>0</v>
      </c>
      <c r="AF11" s="507">
        <v>0</v>
      </c>
      <c r="AG11" s="507">
        <v>0</v>
      </c>
      <c r="AH11" s="474">
        <f t="shared" si="2"/>
        <v>29315</v>
      </c>
      <c r="AI11" s="652">
        <f t="shared" si="3"/>
        <v>4885.833333333333</v>
      </c>
      <c r="AJ11" s="814" t="e">
        <f>LOOKUP(AI11,#REF!,#REF!)</f>
        <v>#REF!</v>
      </c>
      <c r="AK11" s="715">
        <f t="shared" si="4"/>
        <v>351780</v>
      </c>
      <c r="AL11" s="513">
        <v>300</v>
      </c>
      <c r="AM11" s="513">
        <v>2500</v>
      </c>
      <c r="AN11" s="513">
        <v>0</v>
      </c>
      <c r="AO11" s="513">
        <v>0</v>
      </c>
      <c r="AP11" s="477">
        <f t="shared" si="5"/>
        <v>2800</v>
      </c>
      <c r="AQ11" s="474">
        <v>1214</v>
      </c>
      <c r="AR11" s="652">
        <f t="shared" si="6"/>
        <v>607</v>
      </c>
      <c r="AS11" s="813" t="str">
        <f t="shared" si="7"/>
        <v>2</v>
      </c>
      <c r="AT11" s="661">
        <v>20666</v>
      </c>
      <c r="AU11" s="734">
        <v>8000</v>
      </c>
      <c r="AV11" s="516">
        <v>500</v>
      </c>
      <c r="AW11" s="662">
        <f t="shared" si="8"/>
        <v>1.7056114617090227E-2</v>
      </c>
      <c r="AX11" s="813" t="str">
        <f t="shared" si="9"/>
        <v>0</v>
      </c>
      <c r="AY11" s="668">
        <v>10000</v>
      </c>
      <c r="AZ11" s="516">
        <v>3000</v>
      </c>
      <c r="BA11" s="516">
        <v>49966</v>
      </c>
      <c r="BB11" s="477">
        <f t="shared" si="10"/>
        <v>-20651</v>
      </c>
      <c r="BC11" s="477">
        <f t="shared" si="11"/>
        <v>599592</v>
      </c>
      <c r="BD11" s="517" t="s">
        <v>1186</v>
      </c>
      <c r="BE11" s="519" t="s">
        <v>125</v>
      </c>
      <c r="BF11" s="519" t="s">
        <v>1211</v>
      </c>
      <c r="BG11" s="670" t="s">
        <v>1212</v>
      </c>
      <c r="BH11" s="816" t="str">
        <f t="shared" si="12"/>
        <v>0</v>
      </c>
      <c r="BI11" s="678">
        <v>0</v>
      </c>
      <c r="BJ11" s="813" t="e">
        <f>LOOKUP($BI11,#REF!,#REF!)</f>
        <v>#REF!</v>
      </c>
      <c r="BK11" s="685">
        <v>0</v>
      </c>
      <c r="BL11" s="519" t="s">
        <v>1363</v>
      </c>
      <c r="BM11" s="669" t="s">
        <v>1364</v>
      </c>
      <c r="BN11" s="817">
        <v>0</v>
      </c>
      <c r="BO11" s="679" t="s">
        <v>1364</v>
      </c>
      <c r="BP11" s="816" t="str">
        <f t="shared" si="13"/>
        <v>0</v>
      </c>
      <c r="BQ11" s="686">
        <v>2000000</v>
      </c>
      <c r="BR11" s="517" t="s">
        <v>1343</v>
      </c>
      <c r="BS11" s="517" t="s">
        <v>1343</v>
      </c>
      <c r="BT11" s="517" t="s">
        <v>1343</v>
      </c>
      <c r="BU11" s="693">
        <f t="shared" si="14"/>
        <v>2000000</v>
      </c>
      <c r="BV11" s="818" t="e">
        <f t="shared" si="15"/>
        <v>#REF!</v>
      </c>
      <c r="BW11" s="809">
        <f t="shared" si="16"/>
        <v>0</v>
      </c>
      <c r="BX11" s="699" t="e">
        <f t="shared" si="17"/>
        <v>#REF!</v>
      </c>
      <c r="BY11" s="839"/>
      <c r="BZ11" s="819"/>
      <c r="CA11" s="380"/>
      <c r="CB11" s="380"/>
      <c r="CC11" s="380"/>
      <c r="CD11" s="380"/>
      <c r="CE11" s="380"/>
      <c r="CF11" s="380"/>
      <c r="CG11" s="227"/>
      <c r="CH11" s="381"/>
      <c r="CI11" s="236"/>
      <c r="CJ11" s="236"/>
      <c r="CK11" s="236"/>
      <c r="CL11" s="382"/>
      <c r="CM11" s="236"/>
      <c r="CN11" s="374"/>
      <c r="CO11" s="374"/>
      <c r="CP11" s="374"/>
    </row>
    <row r="12" spans="1:256" s="521" customFormat="1" ht="71.25" customHeight="1">
      <c r="A12" s="828">
        <v>9</v>
      </c>
      <c r="B12" s="539" t="s">
        <v>1539</v>
      </c>
      <c r="C12" s="601" t="s">
        <v>1448</v>
      </c>
      <c r="D12" s="602" t="s">
        <v>136</v>
      </c>
      <c r="E12" s="811">
        <v>10</v>
      </c>
      <c r="F12" s="619" t="s">
        <v>223</v>
      </c>
      <c r="G12" s="499" t="s">
        <v>224</v>
      </c>
      <c r="H12" s="506" t="s">
        <v>218</v>
      </c>
      <c r="I12" s="505" t="s">
        <v>139</v>
      </c>
      <c r="J12" s="472">
        <v>34989</v>
      </c>
      <c r="K12" s="507" t="s">
        <v>409</v>
      </c>
      <c r="L12" s="508" t="s">
        <v>98</v>
      </c>
      <c r="M12" s="507" t="s">
        <v>91</v>
      </c>
      <c r="N12" s="509" t="s">
        <v>410</v>
      </c>
      <c r="O12" s="510" t="s">
        <v>686</v>
      </c>
      <c r="P12" s="511" t="s">
        <v>687</v>
      </c>
      <c r="Q12" s="512" t="s">
        <v>688</v>
      </c>
      <c r="R12" s="512" t="s">
        <v>689</v>
      </c>
      <c r="S12" s="510" t="s">
        <v>690</v>
      </c>
      <c r="T12" s="513">
        <v>5000</v>
      </c>
      <c r="U12" s="514" t="s">
        <v>74</v>
      </c>
      <c r="V12" s="620" t="s">
        <v>75</v>
      </c>
      <c r="W12" s="812"/>
      <c r="X12" s="638" t="s">
        <v>1042</v>
      </c>
      <c r="Y12" s="639">
        <v>6</v>
      </c>
      <c r="Z12" s="813" t="str">
        <f t="shared" si="0"/>
        <v>5</v>
      </c>
      <c r="AA12" s="644">
        <v>3</v>
      </c>
      <c r="AB12" s="813" t="str">
        <f t="shared" si="1"/>
        <v>1</v>
      </c>
      <c r="AC12" s="651">
        <v>1</v>
      </c>
      <c r="AD12" s="513">
        <v>25000</v>
      </c>
      <c r="AE12" s="507">
        <v>0</v>
      </c>
      <c r="AF12" s="507">
        <v>0</v>
      </c>
      <c r="AG12" s="507">
        <v>0</v>
      </c>
      <c r="AH12" s="474">
        <f t="shared" si="2"/>
        <v>25000</v>
      </c>
      <c r="AI12" s="652">
        <f t="shared" si="3"/>
        <v>3571.4285714285716</v>
      </c>
      <c r="AJ12" s="814" t="e">
        <f>LOOKUP(AI12,#REF!,#REF!)</f>
        <v>#REF!</v>
      </c>
      <c r="AK12" s="715">
        <f t="shared" si="4"/>
        <v>300000</v>
      </c>
      <c r="AL12" s="513">
        <v>475</v>
      </c>
      <c r="AM12" s="513">
        <v>2894</v>
      </c>
      <c r="AN12" s="513">
        <v>2191</v>
      </c>
      <c r="AO12" s="513">
        <v>0</v>
      </c>
      <c r="AP12" s="477">
        <f t="shared" si="5"/>
        <v>5560</v>
      </c>
      <c r="AQ12" s="474">
        <v>1215</v>
      </c>
      <c r="AR12" s="652">
        <f t="shared" si="6"/>
        <v>405</v>
      </c>
      <c r="AS12" s="813" t="str">
        <f t="shared" si="7"/>
        <v>3</v>
      </c>
      <c r="AT12" s="661">
        <v>12600</v>
      </c>
      <c r="AU12" s="734">
        <v>10000</v>
      </c>
      <c r="AV12" s="516">
        <v>800</v>
      </c>
      <c r="AW12" s="662">
        <f t="shared" si="8"/>
        <v>3.2000000000000001E-2</v>
      </c>
      <c r="AX12" s="813" t="str">
        <f t="shared" si="9"/>
        <v>0</v>
      </c>
      <c r="AY12" s="668" t="s">
        <v>76</v>
      </c>
      <c r="AZ12" s="516">
        <v>2000</v>
      </c>
      <c r="BA12" s="516">
        <v>48460</v>
      </c>
      <c r="BB12" s="477">
        <f t="shared" si="10"/>
        <v>-23460</v>
      </c>
      <c r="BC12" s="477">
        <f t="shared" si="11"/>
        <v>581520</v>
      </c>
      <c r="BD12" s="517" t="s">
        <v>1186</v>
      </c>
      <c r="BE12" s="519" t="s">
        <v>1213</v>
      </c>
      <c r="BF12" s="519" t="s">
        <v>1204</v>
      </c>
      <c r="BG12" s="670" t="s">
        <v>1214</v>
      </c>
      <c r="BH12" s="816" t="str">
        <f t="shared" si="12"/>
        <v>0</v>
      </c>
      <c r="BI12" s="678">
        <v>0</v>
      </c>
      <c r="BJ12" s="813" t="e">
        <f>LOOKUP($BI12,#REF!,#REF!)</f>
        <v>#REF!</v>
      </c>
      <c r="BK12" s="685">
        <v>0</v>
      </c>
      <c r="BL12" s="519" t="s">
        <v>129</v>
      </c>
      <c r="BM12" s="670" t="s">
        <v>1365</v>
      </c>
      <c r="BN12" s="817">
        <v>0</v>
      </c>
      <c r="BO12" s="680" t="s">
        <v>1365</v>
      </c>
      <c r="BP12" s="816" t="str">
        <f t="shared" si="13"/>
        <v>0</v>
      </c>
      <c r="BQ12" s="686">
        <v>4000000</v>
      </c>
      <c r="BR12" s="517" t="s">
        <v>1343</v>
      </c>
      <c r="BS12" s="520">
        <v>350000</v>
      </c>
      <c r="BT12" s="517" t="s">
        <v>1343</v>
      </c>
      <c r="BU12" s="693">
        <f t="shared" si="14"/>
        <v>4350000</v>
      </c>
      <c r="BV12" s="818" t="e">
        <f t="shared" si="15"/>
        <v>#REF!</v>
      </c>
      <c r="BW12" s="809">
        <f t="shared" si="16"/>
        <v>0</v>
      </c>
      <c r="BX12" s="699" t="e">
        <f t="shared" si="17"/>
        <v>#REF!</v>
      </c>
      <c r="BY12" s="839"/>
      <c r="BZ12" s="819"/>
      <c r="CA12" s="380"/>
      <c r="CB12" s="380"/>
      <c r="CC12" s="380"/>
      <c r="CD12" s="380"/>
      <c r="CE12" s="380"/>
      <c r="CF12" s="380"/>
      <c r="CG12" s="227"/>
      <c r="CH12" s="381"/>
      <c r="CI12" s="236"/>
      <c r="CJ12" s="236"/>
      <c r="CK12" s="236"/>
      <c r="CL12" s="382"/>
      <c r="CM12" s="236"/>
      <c r="CN12" s="374"/>
      <c r="CO12" s="374"/>
      <c r="CP12" s="374"/>
    </row>
    <row r="13" spans="1:256" s="521" customFormat="1" ht="71.25" customHeight="1">
      <c r="A13" s="828">
        <v>10</v>
      </c>
      <c r="B13" s="539" t="s">
        <v>1539</v>
      </c>
      <c r="C13" s="601" t="s">
        <v>1449</v>
      </c>
      <c r="D13" s="602" t="s">
        <v>136</v>
      </c>
      <c r="E13" s="811">
        <v>11</v>
      </c>
      <c r="F13" s="619" t="s">
        <v>225</v>
      </c>
      <c r="G13" s="499" t="s">
        <v>226</v>
      </c>
      <c r="H13" s="506" t="s">
        <v>218</v>
      </c>
      <c r="I13" s="505" t="s">
        <v>139</v>
      </c>
      <c r="J13" s="472">
        <v>34421</v>
      </c>
      <c r="K13" s="507" t="s">
        <v>411</v>
      </c>
      <c r="L13" s="508" t="s">
        <v>412</v>
      </c>
      <c r="M13" s="507" t="s">
        <v>91</v>
      </c>
      <c r="N13" s="509" t="s">
        <v>413</v>
      </c>
      <c r="O13" s="510" t="s">
        <v>691</v>
      </c>
      <c r="P13" s="511" t="s">
        <v>692</v>
      </c>
      <c r="Q13" s="512" t="s">
        <v>693</v>
      </c>
      <c r="R13" s="512" t="s">
        <v>694</v>
      </c>
      <c r="S13" s="510" t="s">
        <v>695</v>
      </c>
      <c r="T13" s="513">
        <v>8000</v>
      </c>
      <c r="U13" s="514" t="s">
        <v>74</v>
      </c>
      <c r="V13" s="620" t="s">
        <v>75</v>
      </c>
      <c r="W13" s="812"/>
      <c r="X13" s="638" t="s">
        <v>1043</v>
      </c>
      <c r="Y13" s="639">
        <v>4</v>
      </c>
      <c r="Z13" s="813" t="str">
        <f t="shared" si="0"/>
        <v>3</v>
      </c>
      <c r="AA13" s="644">
        <v>2</v>
      </c>
      <c r="AB13" s="813" t="str">
        <f t="shared" si="1"/>
        <v>1</v>
      </c>
      <c r="AC13" s="651">
        <v>1</v>
      </c>
      <c r="AD13" s="513">
        <v>30000</v>
      </c>
      <c r="AE13" s="507">
        <v>0</v>
      </c>
      <c r="AF13" s="507">
        <v>0</v>
      </c>
      <c r="AG13" s="507">
        <v>0</v>
      </c>
      <c r="AH13" s="474">
        <f t="shared" si="2"/>
        <v>30000</v>
      </c>
      <c r="AI13" s="652">
        <f t="shared" si="3"/>
        <v>6000</v>
      </c>
      <c r="AJ13" s="814" t="e">
        <f>LOOKUP(AI13,#REF!,#REF!)</f>
        <v>#REF!</v>
      </c>
      <c r="AK13" s="715">
        <f t="shared" si="4"/>
        <v>360000</v>
      </c>
      <c r="AL13" s="522">
        <v>2000</v>
      </c>
      <c r="AM13" s="513">
        <v>0</v>
      </c>
      <c r="AN13" s="513">
        <v>0</v>
      </c>
      <c r="AO13" s="513">
        <v>0</v>
      </c>
      <c r="AP13" s="477">
        <f t="shared" si="5"/>
        <v>2000</v>
      </c>
      <c r="AQ13" s="474">
        <v>1216</v>
      </c>
      <c r="AR13" s="652">
        <f t="shared" si="6"/>
        <v>608</v>
      </c>
      <c r="AS13" s="813" t="str">
        <f t="shared" si="7"/>
        <v>2</v>
      </c>
      <c r="AT13" s="661">
        <v>15000</v>
      </c>
      <c r="AU13" s="734">
        <v>10000</v>
      </c>
      <c r="AV13" s="516">
        <v>1000</v>
      </c>
      <c r="AW13" s="662">
        <f t="shared" si="8"/>
        <v>3.3333333333333333E-2</v>
      </c>
      <c r="AX13" s="813" t="str">
        <f t="shared" si="9"/>
        <v>0</v>
      </c>
      <c r="AY13" s="668" t="s">
        <v>76</v>
      </c>
      <c r="AZ13" s="516">
        <v>3000</v>
      </c>
      <c r="BA13" s="516">
        <v>34000</v>
      </c>
      <c r="BB13" s="477">
        <f t="shared" si="10"/>
        <v>-4000</v>
      </c>
      <c r="BC13" s="477">
        <f t="shared" si="11"/>
        <v>408000</v>
      </c>
      <c r="BD13" s="517" t="s">
        <v>143</v>
      </c>
      <c r="BE13" s="517" t="s">
        <v>76</v>
      </c>
      <c r="BF13" s="517" t="s">
        <v>76</v>
      </c>
      <c r="BG13" s="669" t="s">
        <v>76</v>
      </c>
      <c r="BH13" s="816" t="str">
        <f t="shared" si="12"/>
        <v>2</v>
      </c>
      <c r="BI13" s="680" t="s">
        <v>1326</v>
      </c>
      <c r="BJ13" s="813" t="e">
        <f>LOOKUP($BI13,#REF!,#REF!)</f>
        <v>#REF!</v>
      </c>
      <c r="BK13" s="686">
        <v>100000</v>
      </c>
      <c r="BL13" s="519" t="s">
        <v>1366</v>
      </c>
      <c r="BM13" s="670" t="s">
        <v>1367</v>
      </c>
      <c r="BN13" s="817">
        <v>0</v>
      </c>
      <c r="BO13" s="680" t="s">
        <v>1367</v>
      </c>
      <c r="BP13" s="816" t="str">
        <f t="shared" si="13"/>
        <v>0</v>
      </c>
      <c r="BQ13" s="686">
        <v>1000000</v>
      </c>
      <c r="BR13" s="517" t="s">
        <v>1343</v>
      </c>
      <c r="BS13" s="517" t="s">
        <v>1343</v>
      </c>
      <c r="BT13" s="517" t="s">
        <v>1343</v>
      </c>
      <c r="BU13" s="693">
        <f t="shared" si="14"/>
        <v>1100000</v>
      </c>
      <c r="BV13" s="818" t="e">
        <f t="shared" si="15"/>
        <v>#REF!</v>
      </c>
      <c r="BW13" s="809">
        <f t="shared" si="16"/>
        <v>0</v>
      </c>
      <c r="BX13" s="699" t="e">
        <f t="shared" si="17"/>
        <v>#REF!</v>
      </c>
      <c r="BY13" s="839"/>
      <c r="BZ13" s="819"/>
      <c r="CA13" s="380"/>
      <c r="CB13" s="380"/>
      <c r="CC13" s="380"/>
      <c r="CD13" s="380"/>
      <c r="CE13" s="380"/>
      <c r="CF13" s="380"/>
      <c r="CG13" s="227"/>
      <c r="CH13" s="381"/>
      <c r="CI13" s="236"/>
      <c r="CJ13" s="236"/>
      <c r="CK13" s="236"/>
      <c r="CL13" s="382"/>
      <c r="CM13" s="236"/>
      <c r="CN13" s="374"/>
      <c r="CO13" s="374"/>
      <c r="CP13" s="374"/>
    </row>
    <row r="14" spans="1:256" s="521" customFormat="1" ht="71.25" customHeight="1">
      <c r="A14" s="828">
        <v>11</v>
      </c>
      <c r="B14" s="539" t="s">
        <v>1539</v>
      </c>
      <c r="C14" s="601" t="s">
        <v>1452</v>
      </c>
      <c r="D14" s="602" t="s">
        <v>136</v>
      </c>
      <c r="E14" s="811">
        <v>12</v>
      </c>
      <c r="F14" s="619" t="s">
        <v>230</v>
      </c>
      <c r="G14" s="499" t="s">
        <v>231</v>
      </c>
      <c r="H14" s="506" t="s">
        <v>229</v>
      </c>
      <c r="I14" s="505" t="s">
        <v>89</v>
      </c>
      <c r="J14" s="472">
        <v>34016</v>
      </c>
      <c r="K14" s="507" t="s">
        <v>420</v>
      </c>
      <c r="L14" s="508" t="s">
        <v>421</v>
      </c>
      <c r="M14" s="507" t="s">
        <v>77</v>
      </c>
      <c r="N14" s="509" t="s">
        <v>422</v>
      </c>
      <c r="O14" s="510" t="s">
        <v>705</v>
      </c>
      <c r="P14" s="511" t="s">
        <v>706</v>
      </c>
      <c r="Q14" s="512" t="s">
        <v>707</v>
      </c>
      <c r="R14" s="512" t="s">
        <v>708</v>
      </c>
      <c r="S14" s="510" t="s">
        <v>709</v>
      </c>
      <c r="T14" s="513">
        <v>2500</v>
      </c>
      <c r="U14" s="514" t="s">
        <v>74</v>
      </c>
      <c r="V14" s="620" t="s">
        <v>75</v>
      </c>
      <c r="W14" s="812"/>
      <c r="X14" s="638" t="s">
        <v>1046</v>
      </c>
      <c r="Y14" s="639">
        <v>4</v>
      </c>
      <c r="Z14" s="813" t="str">
        <f t="shared" si="0"/>
        <v>3</v>
      </c>
      <c r="AA14" s="644">
        <v>1</v>
      </c>
      <c r="AB14" s="813" t="str">
        <f t="shared" si="1"/>
        <v>1</v>
      </c>
      <c r="AC14" s="651">
        <v>1</v>
      </c>
      <c r="AD14" s="513">
        <v>32377</v>
      </c>
      <c r="AE14" s="507">
        <v>0</v>
      </c>
      <c r="AF14" s="507">
        <v>0</v>
      </c>
      <c r="AG14" s="507">
        <v>0</v>
      </c>
      <c r="AH14" s="474">
        <f t="shared" si="2"/>
        <v>32377</v>
      </c>
      <c r="AI14" s="652">
        <f t="shared" si="3"/>
        <v>6475.4</v>
      </c>
      <c r="AJ14" s="814" t="e">
        <f>LOOKUP(AI14,#REF!,#REF!)</f>
        <v>#REF!</v>
      </c>
      <c r="AK14" s="715">
        <f t="shared" si="4"/>
        <v>388524</v>
      </c>
      <c r="AL14" s="513">
        <v>516</v>
      </c>
      <c r="AM14" s="513">
        <v>553</v>
      </c>
      <c r="AN14" s="513">
        <v>0</v>
      </c>
      <c r="AO14" s="513">
        <v>0</v>
      </c>
      <c r="AP14" s="477">
        <f t="shared" si="5"/>
        <v>1069</v>
      </c>
      <c r="AQ14" s="474">
        <v>1219</v>
      </c>
      <c r="AR14" s="652">
        <f t="shared" si="6"/>
        <v>1219</v>
      </c>
      <c r="AS14" s="813" t="str">
        <f t="shared" si="7"/>
        <v>2</v>
      </c>
      <c r="AT14" s="661">
        <v>26750</v>
      </c>
      <c r="AU14" s="734">
        <v>18000</v>
      </c>
      <c r="AV14" s="516">
        <v>4000</v>
      </c>
      <c r="AW14" s="662">
        <f t="shared" si="8"/>
        <v>0.12354449145998703</v>
      </c>
      <c r="AX14" s="813" t="str">
        <f t="shared" si="9"/>
        <v>0</v>
      </c>
      <c r="AY14" s="668" t="s">
        <v>76</v>
      </c>
      <c r="AZ14" s="516" t="s">
        <v>76</v>
      </c>
      <c r="BA14" s="516">
        <v>49819</v>
      </c>
      <c r="BB14" s="477">
        <f t="shared" si="10"/>
        <v>-17442</v>
      </c>
      <c r="BC14" s="477">
        <f t="shared" si="11"/>
        <v>597828</v>
      </c>
      <c r="BD14" s="517" t="s">
        <v>143</v>
      </c>
      <c r="BE14" s="519" t="s">
        <v>76</v>
      </c>
      <c r="BF14" s="519" t="s">
        <v>76</v>
      </c>
      <c r="BG14" s="670" t="s">
        <v>76</v>
      </c>
      <c r="BH14" s="816" t="str">
        <f t="shared" si="12"/>
        <v>2</v>
      </c>
      <c r="BI14" s="678">
        <v>0</v>
      </c>
      <c r="BJ14" s="813" t="e">
        <f>LOOKUP($BI14,#REF!,#REF!)</f>
        <v>#REF!</v>
      </c>
      <c r="BK14" s="685">
        <v>0</v>
      </c>
      <c r="BL14" s="519" t="s">
        <v>1369</v>
      </c>
      <c r="BM14" s="670" t="s">
        <v>1370</v>
      </c>
      <c r="BN14" s="817">
        <v>0</v>
      </c>
      <c r="BO14" s="680" t="s">
        <v>1370</v>
      </c>
      <c r="BP14" s="816" t="str">
        <f t="shared" si="13"/>
        <v>0</v>
      </c>
      <c r="BQ14" s="686">
        <v>1958400</v>
      </c>
      <c r="BR14" s="517" t="s">
        <v>1343</v>
      </c>
      <c r="BS14" s="520">
        <v>156450</v>
      </c>
      <c r="BT14" s="517" t="s">
        <v>1343</v>
      </c>
      <c r="BU14" s="693">
        <f t="shared" si="14"/>
        <v>2114850</v>
      </c>
      <c r="BV14" s="818" t="e">
        <f t="shared" si="15"/>
        <v>#REF!</v>
      </c>
      <c r="BW14" s="809">
        <f t="shared" si="16"/>
        <v>0</v>
      </c>
      <c r="BX14" s="699" t="e">
        <f t="shared" si="17"/>
        <v>#REF!</v>
      </c>
      <c r="BY14" s="839"/>
      <c r="BZ14" s="819"/>
      <c r="CA14" s="380"/>
      <c r="CB14" s="380"/>
      <c r="CC14" s="380"/>
      <c r="CD14" s="380"/>
      <c r="CE14" s="380"/>
      <c r="CF14" s="380"/>
      <c r="CG14" s="227"/>
      <c r="CH14" s="381"/>
      <c r="CI14" s="236"/>
      <c r="CJ14" s="236"/>
      <c r="CK14" s="236"/>
      <c r="CL14" s="382"/>
      <c r="CM14" s="236"/>
      <c r="CN14" s="374"/>
      <c r="CO14" s="374"/>
      <c r="CP14" s="374"/>
    </row>
    <row r="15" spans="1:256" s="521" customFormat="1" ht="71.25" customHeight="1">
      <c r="A15" s="828">
        <v>12</v>
      </c>
      <c r="B15" s="539" t="s">
        <v>1539</v>
      </c>
      <c r="C15" s="601" t="s">
        <v>1454</v>
      </c>
      <c r="D15" s="602" t="s">
        <v>136</v>
      </c>
      <c r="E15" s="811">
        <v>13</v>
      </c>
      <c r="F15" s="619" t="s">
        <v>234</v>
      </c>
      <c r="G15" s="499" t="s">
        <v>159</v>
      </c>
      <c r="H15" s="506" t="s">
        <v>229</v>
      </c>
      <c r="I15" s="505" t="s">
        <v>89</v>
      </c>
      <c r="J15" s="472">
        <v>34691</v>
      </c>
      <c r="K15" s="507" t="s">
        <v>426</v>
      </c>
      <c r="L15" s="508" t="s">
        <v>97</v>
      </c>
      <c r="M15" s="507" t="s">
        <v>91</v>
      </c>
      <c r="N15" s="509" t="s">
        <v>427</v>
      </c>
      <c r="O15" s="510" t="s">
        <v>713</v>
      </c>
      <c r="P15" s="511" t="s">
        <v>714</v>
      </c>
      <c r="Q15" s="512" t="s">
        <v>715</v>
      </c>
      <c r="R15" s="512" t="s">
        <v>716</v>
      </c>
      <c r="S15" s="510" t="s">
        <v>717</v>
      </c>
      <c r="T15" s="513">
        <v>11900</v>
      </c>
      <c r="U15" s="514" t="s">
        <v>74</v>
      </c>
      <c r="V15" s="620" t="s">
        <v>75</v>
      </c>
      <c r="W15" s="812"/>
      <c r="X15" s="638" t="s">
        <v>1048</v>
      </c>
      <c r="Y15" s="639">
        <v>5</v>
      </c>
      <c r="Z15" s="813" t="str">
        <f t="shared" si="0"/>
        <v>3</v>
      </c>
      <c r="AA15" s="644">
        <v>2</v>
      </c>
      <c r="AB15" s="813" t="str">
        <f t="shared" si="1"/>
        <v>1</v>
      </c>
      <c r="AC15" s="651">
        <v>1</v>
      </c>
      <c r="AD15" s="513">
        <v>32820</v>
      </c>
      <c r="AE15" s="507">
        <v>0</v>
      </c>
      <c r="AF15" s="507">
        <v>0</v>
      </c>
      <c r="AG15" s="522">
        <v>11000</v>
      </c>
      <c r="AH15" s="474">
        <f t="shared" si="2"/>
        <v>43820</v>
      </c>
      <c r="AI15" s="652">
        <f t="shared" si="3"/>
        <v>7303.333333333333</v>
      </c>
      <c r="AJ15" s="814" t="e">
        <f>LOOKUP(AI15,#REF!,#REF!)</f>
        <v>#REF!</v>
      </c>
      <c r="AK15" s="715">
        <f t="shared" si="4"/>
        <v>525840</v>
      </c>
      <c r="AL15" s="513">
        <v>200</v>
      </c>
      <c r="AM15" s="513">
        <v>1338</v>
      </c>
      <c r="AN15" s="513">
        <v>1855</v>
      </c>
      <c r="AO15" s="513">
        <v>80</v>
      </c>
      <c r="AP15" s="477">
        <f t="shared" si="5"/>
        <v>3473</v>
      </c>
      <c r="AQ15" s="474">
        <v>1221</v>
      </c>
      <c r="AR15" s="652">
        <f t="shared" si="6"/>
        <v>610.5</v>
      </c>
      <c r="AS15" s="813" t="str">
        <f t="shared" si="7"/>
        <v>2</v>
      </c>
      <c r="AT15" s="661">
        <v>23000</v>
      </c>
      <c r="AU15" s="734">
        <v>22000</v>
      </c>
      <c r="AV15" s="516">
        <v>0</v>
      </c>
      <c r="AW15" s="662">
        <f t="shared" si="8"/>
        <v>0</v>
      </c>
      <c r="AX15" s="813" t="str">
        <f t="shared" si="9"/>
        <v>0</v>
      </c>
      <c r="AY15" s="668" t="s">
        <v>76</v>
      </c>
      <c r="AZ15" s="516">
        <v>4500</v>
      </c>
      <c r="BA15" s="516">
        <v>62693</v>
      </c>
      <c r="BB15" s="477">
        <f t="shared" si="10"/>
        <v>-18873</v>
      </c>
      <c r="BC15" s="477">
        <f t="shared" si="11"/>
        <v>752316</v>
      </c>
      <c r="BD15" s="517" t="s">
        <v>124</v>
      </c>
      <c r="BE15" s="519" t="s">
        <v>1218</v>
      </c>
      <c r="BF15" s="519" t="s">
        <v>1219</v>
      </c>
      <c r="BG15" s="670" t="s">
        <v>1220</v>
      </c>
      <c r="BH15" s="816" t="str">
        <f t="shared" si="12"/>
        <v>0</v>
      </c>
      <c r="BI15" s="678">
        <v>0</v>
      </c>
      <c r="BJ15" s="813" t="e">
        <f>LOOKUP($BI15,#REF!,#REF!)</f>
        <v>#REF!</v>
      </c>
      <c r="BK15" s="685">
        <v>0</v>
      </c>
      <c r="BL15" s="519" t="s">
        <v>128</v>
      </c>
      <c r="BM15" s="670" t="s">
        <v>1357</v>
      </c>
      <c r="BN15" s="817">
        <v>0</v>
      </c>
      <c r="BO15" s="680" t="s">
        <v>1357</v>
      </c>
      <c r="BP15" s="816" t="str">
        <f t="shared" si="13"/>
        <v>0</v>
      </c>
      <c r="BQ15" s="686">
        <v>4000000</v>
      </c>
      <c r="BR15" s="520">
        <v>750000</v>
      </c>
      <c r="BS15" s="520">
        <v>160000</v>
      </c>
      <c r="BT15" s="518">
        <v>0</v>
      </c>
      <c r="BU15" s="693">
        <f t="shared" si="14"/>
        <v>4910000</v>
      </c>
      <c r="BV15" s="818" t="e">
        <f t="shared" si="15"/>
        <v>#REF!</v>
      </c>
      <c r="BW15" s="809">
        <f t="shared" si="16"/>
        <v>0</v>
      </c>
      <c r="BX15" s="699" t="e">
        <f t="shared" si="17"/>
        <v>#REF!</v>
      </c>
      <c r="BY15" s="839"/>
      <c r="BZ15" s="819"/>
      <c r="CA15" s="380"/>
      <c r="CB15" s="380"/>
      <c r="CC15" s="380"/>
      <c r="CD15" s="380"/>
      <c r="CE15" s="380"/>
      <c r="CF15" s="380"/>
      <c r="CG15" s="227"/>
      <c r="CH15" s="381"/>
      <c r="CI15" s="236"/>
      <c r="CJ15" s="236"/>
      <c r="CK15" s="236"/>
      <c r="CL15" s="382"/>
      <c r="CM15" s="236"/>
      <c r="CN15" s="374"/>
      <c r="CO15" s="374"/>
      <c r="CP15" s="374"/>
    </row>
    <row r="16" spans="1:256" s="521" customFormat="1" ht="71.25" customHeight="1">
      <c r="A16" s="828">
        <v>13</v>
      </c>
      <c r="B16" s="539" t="s">
        <v>1539</v>
      </c>
      <c r="C16" s="601" t="s">
        <v>1456</v>
      </c>
      <c r="D16" s="602" t="s">
        <v>136</v>
      </c>
      <c r="E16" s="811">
        <v>14</v>
      </c>
      <c r="F16" s="619" t="s">
        <v>236</v>
      </c>
      <c r="G16" s="499" t="s">
        <v>237</v>
      </c>
      <c r="H16" s="506" t="s">
        <v>229</v>
      </c>
      <c r="I16" s="505" t="s">
        <v>89</v>
      </c>
      <c r="J16" s="472">
        <v>33526</v>
      </c>
      <c r="K16" s="507" t="s">
        <v>431</v>
      </c>
      <c r="L16" s="508" t="s">
        <v>432</v>
      </c>
      <c r="M16" s="507" t="s">
        <v>77</v>
      </c>
      <c r="N16" s="509" t="s">
        <v>433</v>
      </c>
      <c r="O16" s="510" t="s">
        <v>723</v>
      </c>
      <c r="P16" s="511" t="s">
        <v>724</v>
      </c>
      <c r="Q16" s="512" t="s">
        <v>725</v>
      </c>
      <c r="R16" s="512" t="s">
        <v>726</v>
      </c>
      <c r="S16" s="510" t="s">
        <v>722</v>
      </c>
      <c r="T16" s="513" t="s">
        <v>115</v>
      </c>
      <c r="U16" s="514" t="s">
        <v>74</v>
      </c>
      <c r="V16" s="620" t="s">
        <v>75</v>
      </c>
      <c r="W16" s="812"/>
      <c r="X16" s="638" t="s">
        <v>1050</v>
      </c>
      <c r="Y16" s="639">
        <v>6</v>
      </c>
      <c r="Z16" s="813" t="str">
        <f t="shared" si="0"/>
        <v>5</v>
      </c>
      <c r="AA16" s="644">
        <v>1</v>
      </c>
      <c r="AB16" s="813" t="str">
        <f t="shared" si="1"/>
        <v>1</v>
      </c>
      <c r="AC16" s="651">
        <v>1</v>
      </c>
      <c r="AD16" s="513">
        <v>20000</v>
      </c>
      <c r="AE16" s="507">
        <v>0</v>
      </c>
      <c r="AF16" s="507">
        <v>0</v>
      </c>
      <c r="AG16" s="507">
        <v>0</v>
      </c>
      <c r="AH16" s="474">
        <f t="shared" si="2"/>
        <v>20000</v>
      </c>
      <c r="AI16" s="652">
        <f t="shared" si="3"/>
        <v>2857.1428571428573</v>
      </c>
      <c r="AJ16" s="814" t="e">
        <f>LOOKUP(AI16,#REF!,#REF!)</f>
        <v>#REF!</v>
      </c>
      <c r="AK16" s="715">
        <f t="shared" si="4"/>
        <v>240000</v>
      </c>
      <c r="AL16" s="513">
        <v>0</v>
      </c>
      <c r="AM16" s="513">
        <v>640</v>
      </c>
      <c r="AN16" s="513">
        <v>0</v>
      </c>
      <c r="AO16" s="513">
        <v>0</v>
      </c>
      <c r="AP16" s="477">
        <f t="shared" si="5"/>
        <v>640</v>
      </c>
      <c r="AQ16" s="474">
        <v>1223</v>
      </c>
      <c r="AR16" s="652">
        <f t="shared" si="6"/>
        <v>1223</v>
      </c>
      <c r="AS16" s="813" t="str">
        <f t="shared" si="7"/>
        <v>2</v>
      </c>
      <c r="AT16" s="661">
        <v>19000</v>
      </c>
      <c r="AU16" s="734">
        <v>8000</v>
      </c>
      <c r="AV16" s="516">
        <v>400</v>
      </c>
      <c r="AW16" s="662">
        <f t="shared" si="8"/>
        <v>0.02</v>
      </c>
      <c r="AX16" s="813" t="str">
        <f t="shared" si="9"/>
        <v>0</v>
      </c>
      <c r="AY16" s="668" t="s">
        <v>76</v>
      </c>
      <c r="AZ16" s="516">
        <v>3000</v>
      </c>
      <c r="BA16" s="516">
        <v>34040</v>
      </c>
      <c r="BB16" s="477">
        <f t="shared" si="10"/>
        <v>-14040</v>
      </c>
      <c r="BC16" s="477">
        <f t="shared" si="11"/>
        <v>408480</v>
      </c>
      <c r="BD16" s="517" t="s">
        <v>1186</v>
      </c>
      <c r="BE16" s="519" t="s">
        <v>1199</v>
      </c>
      <c r="BF16" s="519" t="s">
        <v>1223</v>
      </c>
      <c r="BG16" s="670" t="s">
        <v>1971</v>
      </c>
      <c r="BH16" s="816" t="str">
        <f t="shared" si="12"/>
        <v>0</v>
      </c>
      <c r="BI16" s="678">
        <v>0</v>
      </c>
      <c r="BJ16" s="813" t="e">
        <f>LOOKUP($BI16,#REF!,#REF!)</f>
        <v>#REF!</v>
      </c>
      <c r="BK16" s="685">
        <v>0</v>
      </c>
      <c r="BL16" s="519" t="s">
        <v>1369</v>
      </c>
      <c r="BM16" s="670" t="s">
        <v>1374</v>
      </c>
      <c r="BN16" s="817">
        <v>0</v>
      </c>
      <c r="BO16" s="680" t="s">
        <v>1374</v>
      </c>
      <c r="BP16" s="816" t="str">
        <f t="shared" si="13"/>
        <v>0</v>
      </c>
      <c r="BQ16" s="686">
        <v>1200000</v>
      </c>
      <c r="BR16" s="518">
        <v>0</v>
      </c>
      <c r="BS16" s="518">
        <v>0</v>
      </c>
      <c r="BT16" s="518">
        <v>0</v>
      </c>
      <c r="BU16" s="693">
        <f t="shared" si="14"/>
        <v>1200000</v>
      </c>
      <c r="BV16" s="818" t="e">
        <f t="shared" si="15"/>
        <v>#REF!</v>
      </c>
      <c r="BW16" s="809">
        <f t="shared" si="16"/>
        <v>0</v>
      </c>
      <c r="BX16" s="699" t="e">
        <f t="shared" si="17"/>
        <v>#REF!</v>
      </c>
      <c r="BY16" s="839"/>
      <c r="BZ16" s="819"/>
      <c r="CA16" s="380"/>
      <c r="CB16" s="380"/>
      <c r="CC16" s="380"/>
      <c r="CD16" s="380"/>
      <c r="CE16" s="380"/>
      <c r="CF16" s="380"/>
      <c r="CG16" s="227"/>
      <c r="CH16" s="381"/>
      <c r="CI16" s="236"/>
      <c r="CJ16" s="236"/>
      <c r="CK16" s="236"/>
      <c r="CL16" s="382"/>
      <c r="CM16" s="236"/>
      <c r="CN16" s="374"/>
      <c r="CO16" s="374"/>
      <c r="CP16" s="374"/>
    </row>
    <row r="17" spans="1:94" s="521" customFormat="1" ht="71.25" customHeight="1">
      <c r="A17" s="828">
        <v>14</v>
      </c>
      <c r="B17" s="539" t="s">
        <v>1539</v>
      </c>
      <c r="C17" s="601" t="s">
        <v>1457</v>
      </c>
      <c r="D17" s="602" t="s">
        <v>136</v>
      </c>
      <c r="E17" s="811">
        <v>15</v>
      </c>
      <c r="F17" s="619" t="s">
        <v>238</v>
      </c>
      <c r="G17" s="499" t="s">
        <v>239</v>
      </c>
      <c r="H17" s="506" t="s">
        <v>229</v>
      </c>
      <c r="I17" s="505" t="s">
        <v>89</v>
      </c>
      <c r="J17" s="472">
        <v>34731</v>
      </c>
      <c r="K17" s="507" t="s">
        <v>434</v>
      </c>
      <c r="L17" s="508" t="s">
        <v>435</v>
      </c>
      <c r="M17" s="507" t="s">
        <v>91</v>
      </c>
      <c r="N17" s="509" t="s">
        <v>436</v>
      </c>
      <c r="O17" s="510" t="s">
        <v>727</v>
      </c>
      <c r="P17" s="511" t="s">
        <v>728</v>
      </c>
      <c r="Q17" s="512" t="s">
        <v>729</v>
      </c>
      <c r="R17" s="512" t="s">
        <v>730</v>
      </c>
      <c r="S17" s="510" t="s">
        <v>731</v>
      </c>
      <c r="T17" s="513">
        <v>15000</v>
      </c>
      <c r="U17" s="514" t="s">
        <v>74</v>
      </c>
      <c r="V17" s="620" t="s">
        <v>75</v>
      </c>
      <c r="W17" s="812"/>
      <c r="X17" s="638" t="s">
        <v>1051</v>
      </c>
      <c r="Y17" s="639">
        <v>3</v>
      </c>
      <c r="Z17" s="813" t="str">
        <f t="shared" si="0"/>
        <v>2</v>
      </c>
      <c r="AA17" s="644">
        <v>1</v>
      </c>
      <c r="AB17" s="813" t="str">
        <f t="shared" si="1"/>
        <v>1</v>
      </c>
      <c r="AC17" s="651">
        <v>1</v>
      </c>
      <c r="AD17" s="513">
        <v>28808</v>
      </c>
      <c r="AE17" s="507">
        <v>0</v>
      </c>
      <c r="AF17" s="507">
        <v>0</v>
      </c>
      <c r="AG17" s="507">
        <v>0</v>
      </c>
      <c r="AH17" s="474">
        <f t="shared" si="2"/>
        <v>28808</v>
      </c>
      <c r="AI17" s="652">
        <f t="shared" si="3"/>
        <v>7202</v>
      </c>
      <c r="AJ17" s="814" t="e">
        <f>LOOKUP(AI17,#REF!,#REF!)</f>
        <v>#REF!</v>
      </c>
      <c r="AK17" s="715">
        <f t="shared" si="4"/>
        <v>345696</v>
      </c>
      <c r="AL17" s="513">
        <v>0</v>
      </c>
      <c r="AM17" s="513">
        <v>3042</v>
      </c>
      <c r="AN17" s="513">
        <v>0</v>
      </c>
      <c r="AO17" s="513">
        <v>0</v>
      </c>
      <c r="AP17" s="477">
        <f t="shared" si="5"/>
        <v>3042</v>
      </c>
      <c r="AQ17" s="474">
        <v>1224</v>
      </c>
      <c r="AR17" s="652">
        <f t="shared" si="6"/>
        <v>1224</v>
      </c>
      <c r="AS17" s="813" t="str">
        <f t="shared" si="7"/>
        <v>2</v>
      </c>
      <c r="AT17" s="661">
        <v>23000</v>
      </c>
      <c r="AU17" s="734">
        <v>10000</v>
      </c>
      <c r="AV17" s="516">
        <v>300</v>
      </c>
      <c r="AW17" s="662">
        <f t="shared" si="8"/>
        <v>1.0413773951680088E-2</v>
      </c>
      <c r="AX17" s="813" t="str">
        <f t="shared" si="9"/>
        <v>0</v>
      </c>
      <c r="AY17" s="668" t="s">
        <v>76</v>
      </c>
      <c r="AZ17" s="516">
        <v>4000</v>
      </c>
      <c r="BA17" s="516">
        <v>42785</v>
      </c>
      <c r="BB17" s="477">
        <f t="shared" si="10"/>
        <v>-13977</v>
      </c>
      <c r="BC17" s="477">
        <f t="shared" si="11"/>
        <v>513420</v>
      </c>
      <c r="BD17" s="517" t="s">
        <v>124</v>
      </c>
      <c r="BE17" s="519" t="s">
        <v>1225</v>
      </c>
      <c r="BF17" s="519" t="s">
        <v>1226</v>
      </c>
      <c r="BG17" s="670" t="s">
        <v>1227</v>
      </c>
      <c r="BH17" s="816" t="str">
        <f t="shared" si="12"/>
        <v>0</v>
      </c>
      <c r="BI17" s="680" t="s">
        <v>1328</v>
      </c>
      <c r="BJ17" s="813" t="e">
        <f>LOOKUP($BI17,#REF!,#REF!)</f>
        <v>#REF!</v>
      </c>
      <c r="BK17" s="686">
        <v>5000000</v>
      </c>
      <c r="BL17" s="519" t="s">
        <v>1375</v>
      </c>
      <c r="BM17" s="670" t="s">
        <v>1357</v>
      </c>
      <c r="BN17" s="817">
        <v>0</v>
      </c>
      <c r="BO17" s="680" t="s">
        <v>1357</v>
      </c>
      <c r="BP17" s="816" t="str">
        <f t="shared" si="13"/>
        <v>0</v>
      </c>
      <c r="BQ17" s="686">
        <v>5000000</v>
      </c>
      <c r="BR17" s="520">
        <v>60000</v>
      </c>
      <c r="BS17" s="520">
        <v>37000</v>
      </c>
      <c r="BT17" s="518">
        <v>0</v>
      </c>
      <c r="BU17" s="693">
        <f t="shared" si="14"/>
        <v>10097000</v>
      </c>
      <c r="BV17" s="818" t="e">
        <f t="shared" si="15"/>
        <v>#REF!</v>
      </c>
      <c r="BW17" s="809">
        <f t="shared" si="16"/>
        <v>0</v>
      </c>
      <c r="BX17" s="699" t="e">
        <f t="shared" si="17"/>
        <v>#REF!</v>
      </c>
      <c r="BY17" s="839"/>
      <c r="BZ17" s="819"/>
      <c r="CA17" s="380"/>
      <c r="CB17" s="380"/>
      <c r="CC17" s="380"/>
      <c r="CD17" s="380"/>
      <c r="CE17" s="380"/>
      <c r="CF17" s="380"/>
      <c r="CG17" s="227"/>
      <c r="CH17" s="381"/>
      <c r="CI17" s="236"/>
      <c r="CJ17" s="236"/>
      <c r="CK17" s="236"/>
      <c r="CL17" s="382"/>
      <c r="CM17" s="236"/>
      <c r="CN17" s="374"/>
      <c r="CO17" s="374"/>
      <c r="CP17" s="374"/>
    </row>
    <row r="18" spans="1:94" s="521" customFormat="1" ht="71.25" customHeight="1">
      <c r="A18" s="828">
        <v>15</v>
      </c>
      <c r="B18" s="539" t="s">
        <v>1539</v>
      </c>
      <c r="C18" s="601" t="s">
        <v>1458</v>
      </c>
      <c r="D18" s="602" t="s">
        <v>136</v>
      </c>
      <c r="E18" s="811">
        <v>16</v>
      </c>
      <c r="F18" s="619" t="s">
        <v>93</v>
      </c>
      <c r="G18" s="499" t="s">
        <v>240</v>
      </c>
      <c r="H18" s="506" t="s">
        <v>229</v>
      </c>
      <c r="I18" s="505" t="s">
        <v>89</v>
      </c>
      <c r="J18" s="472">
        <v>35128</v>
      </c>
      <c r="K18" s="507" t="s">
        <v>437</v>
      </c>
      <c r="L18" s="508" t="s">
        <v>438</v>
      </c>
      <c r="M18" s="507" t="s">
        <v>77</v>
      </c>
      <c r="N18" s="509" t="s">
        <v>439</v>
      </c>
      <c r="O18" s="510" t="s">
        <v>732</v>
      </c>
      <c r="P18" s="511" t="s">
        <v>733</v>
      </c>
      <c r="Q18" s="512" t="s">
        <v>734</v>
      </c>
      <c r="R18" s="512" t="s">
        <v>735</v>
      </c>
      <c r="S18" s="510" t="s">
        <v>736</v>
      </c>
      <c r="T18" s="513">
        <v>5533</v>
      </c>
      <c r="U18" s="514" t="s">
        <v>74</v>
      </c>
      <c r="V18" s="620" t="s">
        <v>75</v>
      </c>
      <c r="W18" s="812"/>
      <c r="X18" s="638" t="s">
        <v>1051</v>
      </c>
      <c r="Y18" s="639">
        <v>5</v>
      </c>
      <c r="Z18" s="813" t="str">
        <f t="shared" si="0"/>
        <v>3</v>
      </c>
      <c r="AA18" s="644">
        <v>2</v>
      </c>
      <c r="AB18" s="813" t="str">
        <f t="shared" si="1"/>
        <v>1</v>
      </c>
      <c r="AC18" s="651">
        <v>1</v>
      </c>
      <c r="AD18" s="513">
        <v>20000</v>
      </c>
      <c r="AE18" s="507">
        <v>0</v>
      </c>
      <c r="AF18" s="507">
        <v>0</v>
      </c>
      <c r="AG18" s="507">
        <v>0</v>
      </c>
      <c r="AH18" s="474">
        <f t="shared" si="2"/>
        <v>20000</v>
      </c>
      <c r="AI18" s="652">
        <f t="shared" si="3"/>
        <v>3333.3333333333335</v>
      </c>
      <c r="AJ18" s="814" t="e">
        <f>LOOKUP(AI18,#REF!,#REF!)</f>
        <v>#REF!</v>
      </c>
      <c r="AK18" s="715">
        <f t="shared" si="4"/>
        <v>240000</v>
      </c>
      <c r="AL18" s="513">
        <v>0</v>
      </c>
      <c r="AM18" s="513">
        <v>2487</v>
      </c>
      <c r="AN18" s="513">
        <v>0</v>
      </c>
      <c r="AO18" s="513">
        <v>0</v>
      </c>
      <c r="AP18" s="477">
        <f t="shared" si="5"/>
        <v>2487</v>
      </c>
      <c r="AQ18" s="474">
        <v>1225</v>
      </c>
      <c r="AR18" s="652">
        <f t="shared" si="6"/>
        <v>612.5</v>
      </c>
      <c r="AS18" s="813" t="str">
        <f t="shared" si="7"/>
        <v>2</v>
      </c>
      <c r="AT18" s="661">
        <v>21166</v>
      </c>
      <c r="AU18" s="734">
        <v>5000</v>
      </c>
      <c r="AV18" s="516">
        <v>2000</v>
      </c>
      <c r="AW18" s="662">
        <f t="shared" si="8"/>
        <v>0.1</v>
      </c>
      <c r="AX18" s="813" t="str">
        <f t="shared" si="9"/>
        <v>0</v>
      </c>
      <c r="AY18" s="668" t="s">
        <v>76</v>
      </c>
      <c r="AZ18" s="516">
        <v>2000</v>
      </c>
      <c r="BA18" s="516">
        <v>42553</v>
      </c>
      <c r="BB18" s="477">
        <f t="shared" si="10"/>
        <v>-22553</v>
      </c>
      <c r="BC18" s="477">
        <f t="shared" si="11"/>
        <v>510636</v>
      </c>
      <c r="BD18" s="517" t="s">
        <v>1186</v>
      </c>
      <c r="BE18" s="519" t="s">
        <v>1228</v>
      </c>
      <c r="BF18" s="519" t="s">
        <v>1209</v>
      </c>
      <c r="BG18" s="670" t="s">
        <v>1229</v>
      </c>
      <c r="BH18" s="816" t="str">
        <f t="shared" si="12"/>
        <v>0</v>
      </c>
      <c r="BI18" s="678">
        <v>0</v>
      </c>
      <c r="BJ18" s="813" t="e">
        <f>LOOKUP($BI18,#REF!,#REF!)</f>
        <v>#REF!</v>
      </c>
      <c r="BK18" s="685">
        <v>0</v>
      </c>
      <c r="BL18" s="519" t="s">
        <v>1376</v>
      </c>
      <c r="BM18" s="670" t="s">
        <v>1359</v>
      </c>
      <c r="BN18" s="817">
        <v>0</v>
      </c>
      <c r="BO18" s="680" t="s">
        <v>1359</v>
      </c>
      <c r="BP18" s="816" t="str">
        <f t="shared" si="13"/>
        <v>0</v>
      </c>
      <c r="BQ18" s="686">
        <v>400000</v>
      </c>
      <c r="BR18" s="518">
        <v>0</v>
      </c>
      <c r="BS18" s="518">
        <v>0</v>
      </c>
      <c r="BT18" s="518">
        <v>0</v>
      </c>
      <c r="BU18" s="693">
        <f t="shared" si="14"/>
        <v>400000</v>
      </c>
      <c r="BV18" s="818" t="e">
        <f t="shared" si="15"/>
        <v>#REF!</v>
      </c>
      <c r="BW18" s="809">
        <f t="shared" si="16"/>
        <v>0</v>
      </c>
      <c r="BX18" s="699" t="e">
        <f t="shared" si="17"/>
        <v>#REF!</v>
      </c>
      <c r="BY18" s="839"/>
      <c r="BZ18" s="819"/>
      <c r="CA18" s="380"/>
      <c r="CB18" s="380"/>
      <c r="CC18" s="380"/>
      <c r="CD18" s="380"/>
      <c r="CE18" s="380"/>
      <c r="CF18" s="380"/>
      <c r="CG18" s="227"/>
      <c r="CH18" s="381"/>
      <c r="CI18" s="236"/>
      <c r="CJ18" s="236"/>
      <c r="CK18" s="236"/>
      <c r="CL18" s="382"/>
      <c r="CM18" s="236"/>
      <c r="CN18" s="374"/>
      <c r="CO18" s="374"/>
      <c r="CP18" s="374"/>
    </row>
    <row r="19" spans="1:94" s="521" customFormat="1" ht="71.25" customHeight="1">
      <c r="A19" s="828">
        <v>16</v>
      </c>
      <c r="B19" s="539" t="s">
        <v>1539</v>
      </c>
      <c r="C19" s="601" t="s">
        <v>1459</v>
      </c>
      <c r="D19" s="602" t="s">
        <v>136</v>
      </c>
      <c r="E19" s="811">
        <v>17</v>
      </c>
      <c r="F19" s="619" t="s">
        <v>241</v>
      </c>
      <c r="G19" s="499" t="s">
        <v>165</v>
      </c>
      <c r="H19" s="506" t="s">
        <v>229</v>
      </c>
      <c r="I19" s="505" t="s">
        <v>139</v>
      </c>
      <c r="J19" s="472">
        <v>34569</v>
      </c>
      <c r="K19" s="507" t="s">
        <v>440</v>
      </c>
      <c r="L19" s="508" t="s">
        <v>98</v>
      </c>
      <c r="M19" s="507" t="s">
        <v>91</v>
      </c>
      <c r="N19" s="509" t="s">
        <v>441</v>
      </c>
      <c r="O19" s="510" t="s">
        <v>737</v>
      </c>
      <c r="P19" s="511" t="s">
        <v>738</v>
      </c>
      <c r="Q19" s="512" t="s">
        <v>739</v>
      </c>
      <c r="R19" s="512" t="s">
        <v>679</v>
      </c>
      <c r="S19" s="510" t="s">
        <v>740</v>
      </c>
      <c r="T19" s="513">
        <v>6083</v>
      </c>
      <c r="U19" s="514" t="s">
        <v>74</v>
      </c>
      <c r="V19" s="620" t="s">
        <v>75</v>
      </c>
      <c r="W19" s="812"/>
      <c r="X19" s="638" t="s">
        <v>1052</v>
      </c>
      <c r="Y19" s="639">
        <v>7</v>
      </c>
      <c r="Z19" s="813" t="str">
        <f t="shared" si="0"/>
        <v>5</v>
      </c>
      <c r="AA19" s="644">
        <v>1</v>
      </c>
      <c r="AB19" s="813" t="str">
        <f t="shared" si="1"/>
        <v>1</v>
      </c>
      <c r="AC19" s="651">
        <v>1</v>
      </c>
      <c r="AD19" s="513">
        <v>30000</v>
      </c>
      <c r="AE19" s="507">
        <v>0</v>
      </c>
      <c r="AF19" s="507">
        <v>0</v>
      </c>
      <c r="AG19" s="507">
        <v>0</v>
      </c>
      <c r="AH19" s="474">
        <f t="shared" si="2"/>
        <v>30000</v>
      </c>
      <c r="AI19" s="652">
        <f t="shared" si="3"/>
        <v>3750</v>
      </c>
      <c r="AJ19" s="814" t="e">
        <f>LOOKUP(AI19,#REF!,#REF!)</f>
        <v>#REF!</v>
      </c>
      <c r="AK19" s="715">
        <f t="shared" si="4"/>
        <v>360000</v>
      </c>
      <c r="AL19" s="513">
        <v>260</v>
      </c>
      <c r="AM19" s="513">
        <v>2433</v>
      </c>
      <c r="AN19" s="513">
        <v>2000</v>
      </c>
      <c r="AO19" s="513">
        <v>314</v>
      </c>
      <c r="AP19" s="477">
        <f t="shared" si="5"/>
        <v>5007</v>
      </c>
      <c r="AQ19" s="474">
        <v>1226</v>
      </c>
      <c r="AR19" s="652">
        <f t="shared" si="6"/>
        <v>1226</v>
      </c>
      <c r="AS19" s="813" t="str">
        <f t="shared" si="7"/>
        <v>2</v>
      </c>
      <c r="AT19" s="661">
        <v>10000</v>
      </c>
      <c r="AU19" s="734">
        <v>12000</v>
      </c>
      <c r="AV19" s="516"/>
      <c r="AW19" s="662">
        <f t="shared" si="8"/>
        <v>0</v>
      </c>
      <c r="AX19" s="813" t="str">
        <f t="shared" si="9"/>
        <v>0</v>
      </c>
      <c r="AY19" s="668" t="s">
        <v>76</v>
      </c>
      <c r="AZ19" s="516">
        <v>10000</v>
      </c>
      <c r="BA19" s="516">
        <v>29027</v>
      </c>
      <c r="BB19" s="477">
        <f t="shared" si="10"/>
        <v>973</v>
      </c>
      <c r="BC19" s="477">
        <f t="shared" si="11"/>
        <v>348324</v>
      </c>
      <c r="BD19" s="517" t="s">
        <v>1186</v>
      </c>
      <c r="BE19" s="519" t="s">
        <v>1199</v>
      </c>
      <c r="BF19" s="519" t="s">
        <v>1223</v>
      </c>
      <c r="BG19" s="670" t="s">
        <v>1972</v>
      </c>
      <c r="BH19" s="816" t="str">
        <f t="shared" si="12"/>
        <v>0</v>
      </c>
      <c r="BI19" s="678">
        <v>0</v>
      </c>
      <c r="BJ19" s="813" t="e">
        <f>LOOKUP($BI19,#REF!,#REF!)</f>
        <v>#REF!</v>
      </c>
      <c r="BK19" s="685">
        <v>0</v>
      </c>
      <c r="BL19" s="519" t="s">
        <v>129</v>
      </c>
      <c r="BM19" s="670" t="s">
        <v>1354</v>
      </c>
      <c r="BN19" s="817">
        <v>0</v>
      </c>
      <c r="BO19" s="680" t="s">
        <v>1354</v>
      </c>
      <c r="BP19" s="816" t="str">
        <f t="shared" si="13"/>
        <v>0</v>
      </c>
      <c r="BQ19" s="686">
        <v>4000000</v>
      </c>
      <c r="BR19" s="518">
        <v>0</v>
      </c>
      <c r="BS19" s="518">
        <v>0</v>
      </c>
      <c r="BT19" s="518">
        <v>0</v>
      </c>
      <c r="BU19" s="693">
        <f t="shared" si="14"/>
        <v>4000000</v>
      </c>
      <c r="BV19" s="818" t="e">
        <f t="shared" si="15"/>
        <v>#REF!</v>
      </c>
      <c r="BW19" s="809">
        <f t="shared" si="16"/>
        <v>0</v>
      </c>
      <c r="BX19" s="699" t="e">
        <f t="shared" si="17"/>
        <v>#REF!</v>
      </c>
      <c r="BY19" s="839"/>
      <c r="BZ19" s="819"/>
      <c r="CA19" s="380"/>
      <c r="CB19" s="380"/>
      <c r="CC19" s="380"/>
      <c r="CD19" s="380"/>
      <c r="CE19" s="380"/>
      <c r="CF19" s="380"/>
      <c r="CG19" s="227"/>
      <c r="CH19" s="381"/>
      <c r="CI19" s="236"/>
      <c r="CJ19" s="236"/>
      <c r="CK19" s="236"/>
      <c r="CL19" s="382"/>
      <c r="CM19" s="236"/>
      <c r="CN19" s="374"/>
      <c r="CO19" s="374"/>
      <c r="CP19" s="374"/>
    </row>
    <row r="20" spans="1:94" s="521" customFormat="1" ht="71.25" customHeight="1">
      <c r="A20" s="828">
        <v>17</v>
      </c>
      <c r="B20" s="539" t="s">
        <v>1539</v>
      </c>
      <c r="C20" s="601" t="s">
        <v>1460</v>
      </c>
      <c r="D20" s="602" t="s">
        <v>136</v>
      </c>
      <c r="E20" s="811">
        <v>18</v>
      </c>
      <c r="F20" s="619" t="s">
        <v>242</v>
      </c>
      <c r="G20" s="499" t="s">
        <v>243</v>
      </c>
      <c r="H20" s="506" t="s">
        <v>229</v>
      </c>
      <c r="I20" s="505" t="s">
        <v>139</v>
      </c>
      <c r="J20" s="472">
        <v>34964</v>
      </c>
      <c r="K20" s="507" t="s">
        <v>442</v>
      </c>
      <c r="L20" s="508" t="s">
        <v>109</v>
      </c>
      <c r="M20" s="507" t="s">
        <v>91</v>
      </c>
      <c r="N20" s="509" t="s">
        <v>443</v>
      </c>
      <c r="O20" s="510" t="s">
        <v>741</v>
      </c>
      <c r="P20" s="511" t="s">
        <v>742</v>
      </c>
      <c r="Q20" s="512" t="s">
        <v>743</v>
      </c>
      <c r="R20" s="512" t="s">
        <v>744</v>
      </c>
      <c r="S20" s="510" t="s">
        <v>722</v>
      </c>
      <c r="T20" s="513">
        <v>8633</v>
      </c>
      <c r="U20" s="514" t="s">
        <v>74</v>
      </c>
      <c r="V20" s="620" t="s">
        <v>75</v>
      </c>
      <c r="W20" s="812"/>
      <c r="X20" s="638" t="s">
        <v>1053</v>
      </c>
      <c r="Y20" s="639">
        <v>7</v>
      </c>
      <c r="Z20" s="813" t="str">
        <f t="shared" si="0"/>
        <v>5</v>
      </c>
      <c r="AA20" s="644">
        <v>3</v>
      </c>
      <c r="AB20" s="813" t="str">
        <f t="shared" si="1"/>
        <v>1</v>
      </c>
      <c r="AC20" s="651">
        <v>1</v>
      </c>
      <c r="AD20" s="513">
        <v>15000</v>
      </c>
      <c r="AE20" s="507">
        <v>0</v>
      </c>
      <c r="AF20" s="507">
        <v>0</v>
      </c>
      <c r="AG20" s="507">
        <v>0</v>
      </c>
      <c r="AH20" s="474">
        <f t="shared" si="2"/>
        <v>15000</v>
      </c>
      <c r="AI20" s="652">
        <f t="shared" si="3"/>
        <v>1875</v>
      </c>
      <c r="AJ20" s="814" t="e">
        <f>LOOKUP(AI20,#REF!,#REF!)</f>
        <v>#REF!</v>
      </c>
      <c r="AK20" s="715">
        <f t="shared" si="4"/>
        <v>180000</v>
      </c>
      <c r="AL20" s="513">
        <v>203</v>
      </c>
      <c r="AM20" s="513">
        <v>2400</v>
      </c>
      <c r="AN20" s="513">
        <v>0</v>
      </c>
      <c r="AO20" s="513">
        <v>654</v>
      </c>
      <c r="AP20" s="477">
        <f t="shared" si="5"/>
        <v>3257</v>
      </c>
      <c r="AQ20" s="474">
        <v>1227</v>
      </c>
      <c r="AR20" s="652">
        <f t="shared" si="6"/>
        <v>409</v>
      </c>
      <c r="AS20" s="813" t="str">
        <f t="shared" si="7"/>
        <v>3</v>
      </c>
      <c r="AT20" s="661">
        <v>21374</v>
      </c>
      <c r="AU20" s="734">
        <v>7500</v>
      </c>
      <c r="AV20" s="516"/>
      <c r="AW20" s="662">
        <f t="shared" si="8"/>
        <v>0</v>
      </c>
      <c r="AX20" s="813" t="str">
        <f t="shared" si="9"/>
        <v>0</v>
      </c>
      <c r="AY20" s="668" t="s">
        <v>76</v>
      </c>
      <c r="AZ20" s="516">
        <v>1000</v>
      </c>
      <c r="BA20" s="516">
        <v>35431</v>
      </c>
      <c r="BB20" s="477">
        <f t="shared" si="10"/>
        <v>-20431</v>
      </c>
      <c r="BC20" s="477">
        <f t="shared" si="11"/>
        <v>425172</v>
      </c>
      <c r="BD20" s="517" t="s">
        <v>1186</v>
      </c>
      <c r="BE20" s="519" t="s">
        <v>1199</v>
      </c>
      <c r="BF20" s="519" t="s">
        <v>1231</v>
      </c>
      <c r="BG20" s="670" t="s">
        <v>1973</v>
      </c>
      <c r="BH20" s="816" t="str">
        <f t="shared" si="12"/>
        <v>0</v>
      </c>
      <c r="BI20" s="678">
        <v>0</v>
      </c>
      <c r="BJ20" s="813" t="e">
        <f>LOOKUP($BI20,#REF!,#REF!)</f>
        <v>#REF!</v>
      </c>
      <c r="BK20" s="685">
        <v>0</v>
      </c>
      <c r="BL20" s="519" t="s">
        <v>135</v>
      </c>
      <c r="BM20" s="670" t="s">
        <v>1377</v>
      </c>
      <c r="BN20" s="817">
        <v>0</v>
      </c>
      <c r="BO20" s="680" t="s">
        <v>1377</v>
      </c>
      <c r="BP20" s="816" t="str">
        <f t="shared" si="13"/>
        <v>0</v>
      </c>
      <c r="BQ20" s="686">
        <v>1200000</v>
      </c>
      <c r="BR20" s="518">
        <v>0</v>
      </c>
      <c r="BS20" s="518">
        <v>0</v>
      </c>
      <c r="BT20" s="518">
        <v>0</v>
      </c>
      <c r="BU20" s="693">
        <f t="shared" si="14"/>
        <v>1200000</v>
      </c>
      <c r="BV20" s="818" t="e">
        <f t="shared" si="15"/>
        <v>#REF!</v>
      </c>
      <c r="BW20" s="809">
        <f t="shared" si="16"/>
        <v>0</v>
      </c>
      <c r="BX20" s="699" t="e">
        <f t="shared" si="17"/>
        <v>#REF!</v>
      </c>
      <c r="BY20" s="839"/>
      <c r="BZ20" s="819"/>
      <c r="CA20" s="380"/>
      <c r="CB20" s="380"/>
      <c r="CC20" s="380"/>
      <c r="CD20" s="380"/>
      <c r="CE20" s="380"/>
      <c r="CF20" s="380"/>
      <c r="CG20" s="227"/>
      <c r="CH20" s="381"/>
      <c r="CI20" s="236"/>
      <c r="CJ20" s="236"/>
      <c r="CK20" s="236"/>
      <c r="CL20" s="382"/>
      <c r="CM20" s="236"/>
      <c r="CN20" s="374"/>
      <c r="CO20" s="374"/>
      <c r="CP20" s="374"/>
    </row>
    <row r="21" spans="1:94" s="521" customFormat="1" ht="71.25" customHeight="1">
      <c r="A21" s="828">
        <v>18</v>
      </c>
      <c r="B21" s="539" t="s">
        <v>1539</v>
      </c>
      <c r="C21" s="601" t="s">
        <v>1461</v>
      </c>
      <c r="D21" s="602" t="s">
        <v>136</v>
      </c>
      <c r="E21" s="811">
        <v>19</v>
      </c>
      <c r="F21" s="619" t="s">
        <v>244</v>
      </c>
      <c r="G21" s="499" t="s">
        <v>245</v>
      </c>
      <c r="H21" s="506" t="s">
        <v>229</v>
      </c>
      <c r="I21" s="505" t="s">
        <v>89</v>
      </c>
      <c r="J21" s="472">
        <v>34586</v>
      </c>
      <c r="K21" s="507" t="s">
        <v>444</v>
      </c>
      <c r="L21" s="508" t="s">
        <v>445</v>
      </c>
      <c r="M21" s="507" t="s">
        <v>77</v>
      </c>
      <c r="N21" s="509" t="s">
        <v>446</v>
      </c>
      <c r="O21" s="510" t="s">
        <v>745</v>
      </c>
      <c r="P21" s="511" t="s">
        <v>746</v>
      </c>
      <c r="Q21" s="512" t="s">
        <v>747</v>
      </c>
      <c r="R21" s="512" t="s">
        <v>747</v>
      </c>
      <c r="S21" s="510" t="s">
        <v>748</v>
      </c>
      <c r="T21" s="513">
        <v>2500</v>
      </c>
      <c r="U21" s="514" t="s">
        <v>74</v>
      </c>
      <c r="V21" s="620" t="s">
        <v>75</v>
      </c>
      <c r="W21" s="812"/>
      <c r="X21" s="638" t="s">
        <v>1054</v>
      </c>
      <c r="Y21" s="639">
        <v>5</v>
      </c>
      <c r="Z21" s="813" t="str">
        <f t="shared" si="0"/>
        <v>3</v>
      </c>
      <c r="AA21" s="644">
        <v>1</v>
      </c>
      <c r="AB21" s="813" t="str">
        <f t="shared" si="1"/>
        <v>1</v>
      </c>
      <c r="AC21" s="651">
        <v>2</v>
      </c>
      <c r="AD21" s="513">
        <v>17103</v>
      </c>
      <c r="AE21" s="507">
        <v>20000</v>
      </c>
      <c r="AF21" s="507">
        <v>0</v>
      </c>
      <c r="AG21" s="507">
        <v>0</v>
      </c>
      <c r="AH21" s="474">
        <f t="shared" si="2"/>
        <v>37103</v>
      </c>
      <c r="AI21" s="652">
        <f t="shared" si="3"/>
        <v>5300.4285714285716</v>
      </c>
      <c r="AJ21" s="814" t="e">
        <f>LOOKUP(AI21,#REF!,#REF!)</f>
        <v>#REF!</v>
      </c>
      <c r="AK21" s="715">
        <f t="shared" si="4"/>
        <v>445236</v>
      </c>
      <c r="AL21" s="513">
        <v>526</v>
      </c>
      <c r="AM21" s="513">
        <v>2717</v>
      </c>
      <c r="AN21" s="513">
        <v>0</v>
      </c>
      <c r="AO21" s="513">
        <v>150</v>
      </c>
      <c r="AP21" s="477">
        <f t="shared" si="5"/>
        <v>3393</v>
      </c>
      <c r="AQ21" s="474">
        <v>1228</v>
      </c>
      <c r="AR21" s="652">
        <f t="shared" si="6"/>
        <v>1228</v>
      </c>
      <c r="AS21" s="813" t="str">
        <f t="shared" si="7"/>
        <v>2</v>
      </c>
      <c r="AT21" s="661">
        <v>22000</v>
      </c>
      <c r="AU21" s="734">
        <v>15000</v>
      </c>
      <c r="AV21" s="516">
        <v>2000</v>
      </c>
      <c r="AW21" s="662">
        <f t="shared" si="8"/>
        <v>5.390399698137617E-2</v>
      </c>
      <c r="AX21" s="813" t="str">
        <f t="shared" si="9"/>
        <v>0</v>
      </c>
      <c r="AY21" s="668">
        <v>9000</v>
      </c>
      <c r="AZ21" s="516">
        <v>2000</v>
      </c>
      <c r="BA21" s="516">
        <v>53393</v>
      </c>
      <c r="BB21" s="477">
        <f t="shared" si="10"/>
        <v>-16290</v>
      </c>
      <c r="BC21" s="477">
        <f t="shared" si="11"/>
        <v>640716</v>
      </c>
      <c r="BD21" s="517" t="s">
        <v>143</v>
      </c>
      <c r="BE21" s="517" t="s">
        <v>76</v>
      </c>
      <c r="BF21" s="517" t="s">
        <v>76</v>
      </c>
      <c r="BG21" s="669" t="s">
        <v>76</v>
      </c>
      <c r="BH21" s="816" t="str">
        <f t="shared" si="12"/>
        <v>2</v>
      </c>
      <c r="BI21" s="680" t="s">
        <v>1329</v>
      </c>
      <c r="BJ21" s="813" t="e">
        <f>LOOKUP($BI21,#REF!,#REF!)</f>
        <v>#REF!</v>
      </c>
      <c r="BK21" s="686">
        <v>100000</v>
      </c>
      <c r="BL21" s="519" t="s">
        <v>76</v>
      </c>
      <c r="BM21" s="670" t="s">
        <v>76</v>
      </c>
      <c r="BN21" s="817">
        <v>0</v>
      </c>
      <c r="BO21" s="680" t="s">
        <v>76</v>
      </c>
      <c r="BP21" s="816" t="str">
        <f t="shared" si="13"/>
        <v>0</v>
      </c>
      <c r="BQ21" s="685">
        <v>0</v>
      </c>
      <c r="BR21" s="518">
        <v>0</v>
      </c>
      <c r="BS21" s="518">
        <v>0</v>
      </c>
      <c r="BT21" s="518">
        <v>0</v>
      </c>
      <c r="BU21" s="693">
        <f t="shared" si="14"/>
        <v>100000</v>
      </c>
      <c r="BV21" s="818" t="e">
        <f t="shared" si="15"/>
        <v>#REF!</v>
      </c>
      <c r="BW21" s="809">
        <f t="shared" si="16"/>
        <v>0</v>
      </c>
      <c r="BX21" s="699" t="e">
        <f t="shared" si="17"/>
        <v>#REF!</v>
      </c>
      <c r="BY21" s="839"/>
      <c r="BZ21" s="819"/>
      <c r="CA21" s="380"/>
      <c r="CB21" s="380"/>
      <c r="CC21" s="380"/>
      <c r="CD21" s="380"/>
      <c r="CE21" s="380"/>
      <c r="CF21" s="380"/>
      <c r="CG21" s="227"/>
      <c r="CH21" s="381"/>
      <c r="CI21" s="236"/>
      <c r="CJ21" s="236"/>
      <c r="CK21" s="236"/>
      <c r="CL21" s="382"/>
      <c r="CM21" s="236"/>
      <c r="CN21" s="374"/>
      <c r="CO21" s="374"/>
      <c r="CP21" s="374"/>
    </row>
    <row r="22" spans="1:94" s="521" customFormat="1" ht="71.25" customHeight="1">
      <c r="A22" s="828">
        <v>19</v>
      </c>
      <c r="B22" s="539" t="s">
        <v>1539</v>
      </c>
      <c r="C22" s="601" t="s">
        <v>1462</v>
      </c>
      <c r="D22" s="602" t="s">
        <v>136</v>
      </c>
      <c r="E22" s="811">
        <v>20</v>
      </c>
      <c r="F22" s="619" t="s">
        <v>246</v>
      </c>
      <c r="G22" s="499" t="s">
        <v>247</v>
      </c>
      <c r="H22" s="506" t="s">
        <v>229</v>
      </c>
      <c r="I22" s="505" t="s">
        <v>89</v>
      </c>
      <c r="J22" s="472">
        <v>33578</v>
      </c>
      <c r="K22" s="507" t="s">
        <v>447</v>
      </c>
      <c r="L22" s="508" t="s">
        <v>101</v>
      </c>
      <c r="M22" s="507" t="s">
        <v>91</v>
      </c>
      <c r="N22" s="509" t="s">
        <v>448</v>
      </c>
      <c r="O22" s="510" t="s">
        <v>749</v>
      </c>
      <c r="P22" s="511" t="s">
        <v>750</v>
      </c>
      <c r="Q22" s="512" t="s">
        <v>751</v>
      </c>
      <c r="R22" s="512" t="s">
        <v>752</v>
      </c>
      <c r="S22" s="510" t="s">
        <v>635</v>
      </c>
      <c r="T22" s="513">
        <v>6666</v>
      </c>
      <c r="U22" s="514" t="s">
        <v>74</v>
      </c>
      <c r="V22" s="620" t="s">
        <v>75</v>
      </c>
      <c r="W22" s="812"/>
      <c r="X22" s="638" t="s">
        <v>1055</v>
      </c>
      <c r="Y22" s="639">
        <v>7</v>
      </c>
      <c r="Z22" s="813" t="str">
        <f t="shared" si="0"/>
        <v>5</v>
      </c>
      <c r="AA22" s="644">
        <v>3</v>
      </c>
      <c r="AB22" s="813" t="str">
        <f t="shared" si="1"/>
        <v>1</v>
      </c>
      <c r="AC22" s="651">
        <v>2</v>
      </c>
      <c r="AD22" s="513">
        <v>22000</v>
      </c>
      <c r="AE22" s="507">
        <v>10000</v>
      </c>
      <c r="AF22" s="507">
        <v>0</v>
      </c>
      <c r="AG22" s="507">
        <v>0</v>
      </c>
      <c r="AH22" s="474">
        <f t="shared" si="2"/>
        <v>32000</v>
      </c>
      <c r="AI22" s="652">
        <f t="shared" si="3"/>
        <v>3555.5555555555557</v>
      </c>
      <c r="AJ22" s="814" t="e">
        <f>LOOKUP(AI22,#REF!,#REF!)</f>
        <v>#REF!</v>
      </c>
      <c r="AK22" s="715">
        <f t="shared" si="4"/>
        <v>384000</v>
      </c>
      <c r="AL22" s="513">
        <v>400</v>
      </c>
      <c r="AM22" s="513">
        <v>3582</v>
      </c>
      <c r="AN22" s="513">
        <v>0</v>
      </c>
      <c r="AO22" s="513">
        <v>0</v>
      </c>
      <c r="AP22" s="477">
        <f t="shared" si="5"/>
        <v>3982</v>
      </c>
      <c r="AQ22" s="474">
        <v>1229</v>
      </c>
      <c r="AR22" s="652">
        <f t="shared" si="6"/>
        <v>409.66666666666669</v>
      </c>
      <c r="AS22" s="813" t="str">
        <f t="shared" si="7"/>
        <v>3</v>
      </c>
      <c r="AT22" s="661">
        <v>22166</v>
      </c>
      <c r="AU22" s="734">
        <v>7500</v>
      </c>
      <c r="AV22" s="516">
        <v>750</v>
      </c>
      <c r="AW22" s="662">
        <f t="shared" si="8"/>
        <v>2.34375E-2</v>
      </c>
      <c r="AX22" s="813" t="str">
        <f t="shared" si="9"/>
        <v>0</v>
      </c>
      <c r="AY22" s="668" t="s">
        <v>76</v>
      </c>
      <c r="AZ22" s="516">
        <v>2000</v>
      </c>
      <c r="BA22" s="516">
        <v>44714</v>
      </c>
      <c r="BB22" s="477">
        <f t="shared" si="10"/>
        <v>-12714</v>
      </c>
      <c r="BC22" s="477">
        <f t="shared" si="11"/>
        <v>536568</v>
      </c>
      <c r="BD22" s="517" t="s">
        <v>1186</v>
      </c>
      <c r="BE22" s="519" t="s">
        <v>1199</v>
      </c>
      <c r="BF22" s="519" t="s">
        <v>1233</v>
      </c>
      <c r="BG22" s="670" t="s">
        <v>1974</v>
      </c>
      <c r="BH22" s="816" t="str">
        <f t="shared" si="12"/>
        <v>0</v>
      </c>
      <c r="BI22" s="678">
        <v>0</v>
      </c>
      <c r="BJ22" s="813" t="e">
        <f>LOOKUP($BI22,#REF!,#REF!)</f>
        <v>#REF!</v>
      </c>
      <c r="BK22" s="685">
        <v>0</v>
      </c>
      <c r="BL22" s="519" t="s">
        <v>131</v>
      </c>
      <c r="BM22" s="670" t="s">
        <v>1378</v>
      </c>
      <c r="BN22" s="817">
        <v>0</v>
      </c>
      <c r="BO22" s="680" t="s">
        <v>1378</v>
      </c>
      <c r="BP22" s="816" t="str">
        <f t="shared" si="13"/>
        <v>0</v>
      </c>
      <c r="BQ22" s="686">
        <v>2000000</v>
      </c>
      <c r="BR22" s="518">
        <v>0</v>
      </c>
      <c r="BS22" s="518">
        <v>0</v>
      </c>
      <c r="BT22" s="518">
        <v>0</v>
      </c>
      <c r="BU22" s="693">
        <f t="shared" si="14"/>
        <v>2000000</v>
      </c>
      <c r="BV22" s="818" t="e">
        <f t="shared" si="15"/>
        <v>#REF!</v>
      </c>
      <c r="BW22" s="809">
        <f t="shared" si="16"/>
        <v>0</v>
      </c>
      <c r="BX22" s="699" t="e">
        <f t="shared" si="17"/>
        <v>#REF!</v>
      </c>
      <c r="BY22" s="839"/>
      <c r="BZ22" s="819"/>
      <c r="CA22" s="380"/>
      <c r="CB22" s="380"/>
      <c r="CC22" s="380"/>
      <c r="CD22" s="380"/>
      <c r="CE22" s="380"/>
      <c r="CF22" s="380"/>
      <c r="CG22" s="227"/>
      <c r="CH22" s="381"/>
      <c r="CI22" s="236"/>
      <c r="CJ22" s="236"/>
      <c r="CK22" s="236"/>
      <c r="CL22" s="382"/>
      <c r="CM22" s="236"/>
      <c r="CN22" s="374"/>
      <c r="CO22" s="374"/>
      <c r="CP22" s="374"/>
    </row>
    <row r="23" spans="1:94" s="521" customFormat="1" ht="71.25" customHeight="1">
      <c r="A23" s="828">
        <v>20</v>
      </c>
      <c r="B23" s="539" t="s">
        <v>1539</v>
      </c>
      <c r="C23" s="601" t="s">
        <v>1464</v>
      </c>
      <c r="D23" s="602" t="s">
        <v>136</v>
      </c>
      <c r="E23" s="811">
        <v>21</v>
      </c>
      <c r="F23" s="619" t="s">
        <v>249</v>
      </c>
      <c r="G23" s="499" t="s">
        <v>250</v>
      </c>
      <c r="H23" s="506" t="s">
        <v>229</v>
      </c>
      <c r="I23" s="505" t="s">
        <v>89</v>
      </c>
      <c r="J23" s="472">
        <v>34902</v>
      </c>
      <c r="K23" s="507" t="s">
        <v>451</v>
      </c>
      <c r="L23" s="508" t="s">
        <v>110</v>
      </c>
      <c r="M23" s="507" t="s">
        <v>91</v>
      </c>
      <c r="N23" s="509" t="s">
        <v>452</v>
      </c>
      <c r="O23" s="510" t="s">
        <v>757</v>
      </c>
      <c r="P23" s="511" t="s">
        <v>758</v>
      </c>
      <c r="Q23" s="512" t="s">
        <v>759</v>
      </c>
      <c r="R23" s="512" t="s">
        <v>760</v>
      </c>
      <c r="S23" s="510" t="s">
        <v>761</v>
      </c>
      <c r="T23" s="513">
        <v>4000</v>
      </c>
      <c r="U23" s="514" t="s">
        <v>74</v>
      </c>
      <c r="V23" s="620" t="s">
        <v>75</v>
      </c>
      <c r="W23" s="812"/>
      <c r="X23" s="638" t="s">
        <v>1057</v>
      </c>
      <c r="Y23" s="639">
        <v>6</v>
      </c>
      <c r="Z23" s="813" t="str">
        <f t="shared" si="0"/>
        <v>5</v>
      </c>
      <c r="AA23" s="644">
        <v>3</v>
      </c>
      <c r="AB23" s="813" t="str">
        <f t="shared" si="1"/>
        <v>1</v>
      </c>
      <c r="AC23" s="651">
        <v>1</v>
      </c>
      <c r="AD23" s="513">
        <v>34000</v>
      </c>
      <c r="AE23" s="507">
        <v>0</v>
      </c>
      <c r="AF23" s="507">
        <v>0</v>
      </c>
      <c r="AG23" s="507">
        <v>0</v>
      </c>
      <c r="AH23" s="474">
        <f t="shared" si="2"/>
        <v>34000</v>
      </c>
      <c r="AI23" s="652">
        <f t="shared" si="3"/>
        <v>4857.1428571428569</v>
      </c>
      <c r="AJ23" s="814" t="e">
        <f>LOOKUP(AI23,#REF!,#REF!)</f>
        <v>#REF!</v>
      </c>
      <c r="AK23" s="715">
        <f t="shared" si="4"/>
        <v>408000</v>
      </c>
      <c r="AL23" s="513">
        <v>953</v>
      </c>
      <c r="AM23" s="513">
        <v>5732</v>
      </c>
      <c r="AN23" s="513">
        <v>767</v>
      </c>
      <c r="AO23" s="513">
        <v>100</v>
      </c>
      <c r="AP23" s="477">
        <f t="shared" si="5"/>
        <v>7552</v>
      </c>
      <c r="AQ23" s="474">
        <v>1231</v>
      </c>
      <c r="AR23" s="652">
        <f t="shared" si="6"/>
        <v>410.33333333333331</v>
      </c>
      <c r="AS23" s="813" t="str">
        <f t="shared" si="7"/>
        <v>3</v>
      </c>
      <c r="AT23" s="661">
        <v>28300</v>
      </c>
      <c r="AU23" s="734">
        <v>10000</v>
      </c>
      <c r="AV23" s="516">
        <v>500</v>
      </c>
      <c r="AW23" s="662">
        <f t="shared" si="8"/>
        <v>1.4705882352941176E-2</v>
      </c>
      <c r="AX23" s="813" t="str">
        <f t="shared" si="9"/>
        <v>0</v>
      </c>
      <c r="AY23" s="668" t="s">
        <v>76</v>
      </c>
      <c r="AZ23" s="516">
        <v>500</v>
      </c>
      <c r="BA23" s="516">
        <v>65647</v>
      </c>
      <c r="BB23" s="477">
        <f t="shared" si="10"/>
        <v>-31647</v>
      </c>
      <c r="BC23" s="477">
        <f t="shared" si="11"/>
        <v>787764</v>
      </c>
      <c r="BD23" s="517" t="s">
        <v>1186</v>
      </c>
      <c r="BE23" s="519" t="s">
        <v>1236</v>
      </c>
      <c r="BF23" s="519" t="s">
        <v>1211</v>
      </c>
      <c r="BG23" s="670" t="s">
        <v>90</v>
      </c>
      <c r="BH23" s="816" t="str">
        <f t="shared" si="12"/>
        <v>0</v>
      </c>
      <c r="BI23" s="678">
        <v>0</v>
      </c>
      <c r="BJ23" s="813" t="e">
        <f>LOOKUP($BI23,#REF!,#REF!)</f>
        <v>#REF!</v>
      </c>
      <c r="BK23" s="685">
        <v>0</v>
      </c>
      <c r="BL23" s="519" t="s">
        <v>1380</v>
      </c>
      <c r="BM23" s="670" t="s">
        <v>1381</v>
      </c>
      <c r="BN23" s="817">
        <v>0</v>
      </c>
      <c r="BO23" s="680" t="s">
        <v>1381</v>
      </c>
      <c r="BP23" s="816" t="str">
        <f t="shared" si="13"/>
        <v>0</v>
      </c>
      <c r="BQ23" s="686">
        <v>1500000</v>
      </c>
      <c r="BR23" s="518">
        <v>0</v>
      </c>
      <c r="BS23" s="520">
        <v>400000</v>
      </c>
      <c r="BT23" s="518">
        <v>0</v>
      </c>
      <c r="BU23" s="693">
        <f t="shared" si="14"/>
        <v>1900000</v>
      </c>
      <c r="BV23" s="818" t="e">
        <f t="shared" si="15"/>
        <v>#REF!</v>
      </c>
      <c r="BW23" s="809">
        <f t="shared" si="16"/>
        <v>0</v>
      </c>
      <c r="BX23" s="699" t="e">
        <f t="shared" si="17"/>
        <v>#REF!</v>
      </c>
      <c r="BY23" s="839"/>
      <c r="BZ23" s="819"/>
      <c r="CA23" s="380"/>
      <c r="CB23" s="380"/>
      <c r="CC23" s="380"/>
      <c r="CD23" s="380"/>
      <c r="CE23" s="380"/>
      <c r="CF23" s="380"/>
      <c r="CG23" s="227"/>
      <c r="CH23" s="381"/>
      <c r="CI23" s="236"/>
      <c r="CJ23" s="236"/>
      <c r="CK23" s="236"/>
      <c r="CL23" s="382"/>
      <c r="CM23" s="236"/>
      <c r="CN23" s="374"/>
      <c r="CO23" s="374"/>
      <c r="CP23" s="374"/>
    </row>
    <row r="24" spans="1:94" s="521" customFormat="1" ht="71.25" customHeight="1">
      <c r="A24" s="828">
        <v>21</v>
      </c>
      <c r="B24" s="539" t="s">
        <v>1539</v>
      </c>
      <c r="C24" s="601" t="s">
        <v>1465</v>
      </c>
      <c r="D24" s="602" t="s">
        <v>136</v>
      </c>
      <c r="E24" s="811">
        <v>22</v>
      </c>
      <c r="F24" s="619" t="s">
        <v>251</v>
      </c>
      <c r="G24" s="499" t="s">
        <v>252</v>
      </c>
      <c r="H24" s="506" t="s">
        <v>229</v>
      </c>
      <c r="I24" s="505" t="s">
        <v>89</v>
      </c>
      <c r="J24" s="472">
        <v>34782</v>
      </c>
      <c r="K24" s="507" t="s">
        <v>453</v>
      </c>
      <c r="L24" s="508" t="s">
        <v>454</v>
      </c>
      <c r="M24" s="507" t="s">
        <v>77</v>
      </c>
      <c r="N24" s="509" t="s">
        <v>455</v>
      </c>
      <c r="O24" s="510" t="s">
        <v>762</v>
      </c>
      <c r="P24" s="511" t="s">
        <v>763</v>
      </c>
      <c r="Q24" s="512" t="s">
        <v>764</v>
      </c>
      <c r="R24" s="512" t="s">
        <v>765</v>
      </c>
      <c r="S24" s="510" t="s">
        <v>709</v>
      </c>
      <c r="T24" s="513">
        <v>8000</v>
      </c>
      <c r="U24" s="514" t="s">
        <v>74</v>
      </c>
      <c r="V24" s="620" t="s">
        <v>620</v>
      </c>
      <c r="W24" s="812"/>
      <c r="X24" s="638" t="s">
        <v>1979</v>
      </c>
      <c r="Y24" s="639">
        <v>18</v>
      </c>
      <c r="Z24" s="813" t="str">
        <f t="shared" si="0"/>
        <v>5</v>
      </c>
      <c r="AA24" s="644">
        <v>10</v>
      </c>
      <c r="AB24" s="813" t="str">
        <f t="shared" si="1"/>
        <v>3</v>
      </c>
      <c r="AC24" s="651">
        <v>2</v>
      </c>
      <c r="AD24" s="513">
        <v>0</v>
      </c>
      <c r="AE24" s="507">
        <v>30000</v>
      </c>
      <c r="AF24" s="507">
        <v>0</v>
      </c>
      <c r="AG24" s="507">
        <v>0</v>
      </c>
      <c r="AH24" s="474">
        <f t="shared" si="2"/>
        <v>30000</v>
      </c>
      <c r="AI24" s="652">
        <f t="shared" si="3"/>
        <v>1500</v>
      </c>
      <c r="AJ24" s="814" t="e">
        <f>LOOKUP(AI24,#REF!,#REF!)</f>
        <v>#REF!</v>
      </c>
      <c r="AK24" s="715">
        <f t="shared" si="4"/>
        <v>360000</v>
      </c>
      <c r="AL24" s="513" t="s">
        <v>76</v>
      </c>
      <c r="AM24" s="513">
        <v>6000</v>
      </c>
      <c r="AN24" s="513">
        <v>5000</v>
      </c>
      <c r="AO24" s="513">
        <v>0</v>
      </c>
      <c r="AP24" s="477">
        <f t="shared" si="5"/>
        <v>11000</v>
      </c>
      <c r="AQ24" s="474">
        <v>1232</v>
      </c>
      <c r="AR24" s="652">
        <f t="shared" si="6"/>
        <v>123.2</v>
      </c>
      <c r="AS24" s="813" t="str">
        <f t="shared" si="7"/>
        <v>3</v>
      </c>
      <c r="AT24" s="661">
        <v>22500</v>
      </c>
      <c r="AU24" s="734">
        <v>30000</v>
      </c>
      <c r="AV24" s="516">
        <v>25000</v>
      </c>
      <c r="AW24" s="662">
        <f t="shared" si="8"/>
        <v>0.83333333333333337</v>
      </c>
      <c r="AX24" s="813" t="str">
        <f t="shared" si="9"/>
        <v>5</v>
      </c>
      <c r="AY24" s="668" t="s">
        <v>76</v>
      </c>
      <c r="AZ24" s="516">
        <v>3000</v>
      </c>
      <c r="BA24" s="516">
        <v>124200</v>
      </c>
      <c r="BB24" s="477">
        <f t="shared" si="10"/>
        <v>-94200</v>
      </c>
      <c r="BC24" s="477">
        <f t="shared" si="11"/>
        <v>1490400</v>
      </c>
      <c r="BD24" s="517" t="s">
        <v>1186</v>
      </c>
      <c r="BE24" s="519" t="s">
        <v>1199</v>
      </c>
      <c r="BF24" s="519" t="s">
        <v>1202</v>
      </c>
      <c r="BG24" s="670" t="s">
        <v>1975</v>
      </c>
      <c r="BH24" s="816" t="str">
        <f t="shared" si="12"/>
        <v>0</v>
      </c>
      <c r="BI24" s="680" t="s">
        <v>1331</v>
      </c>
      <c r="BJ24" s="813" t="e">
        <f>LOOKUP($BI24,#REF!,#REF!)</f>
        <v>#REF!</v>
      </c>
      <c r="BK24" s="686">
        <v>200000</v>
      </c>
      <c r="BL24" s="519" t="s">
        <v>1382</v>
      </c>
      <c r="BM24" s="670" t="s">
        <v>1383</v>
      </c>
      <c r="BN24" s="817">
        <v>0</v>
      </c>
      <c r="BO24" s="680" t="s">
        <v>1383</v>
      </c>
      <c r="BP24" s="816" t="str">
        <f t="shared" si="13"/>
        <v>0</v>
      </c>
      <c r="BQ24" s="686">
        <v>1000000</v>
      </c>
      <c r="BR24" s="518">
        <v>0</v>
      </c>
      <c r="BS24" s="518">
        <v>0</v>
      </c>
      <c r="BT24" s="518">
        <v>0</v>
      </c>
      <c r="BU24" s="693">
        <f t="shared" si="14"/>
        <v>1200000</v>
      </c>
      <c r="BV24" s="818" t="e">
        <f t="shared" si="15"/>
        <v>#REF!</v>
      </c>
      <c r="BW24" s="809">
        <f t="shared" si="16"/>
        <v>0</v>
      </c>
      <c r="BX24" s="699" t="e">
        <f t="shared" si="17"/>
        <v>#REF!</v>
      </c>
      <c r="BY24" s="839"/>
      <c r="BZ24" s="819"/>
      <c r="CA24" s="380"/>
      <c r="CB24" s="380"/>
      <c r="CC24" s="380"/>
      <c r="CD24" s="380"/>
      <c r="CE24" s="380"/>
      <c r="CF24" s="380"/>
      <c r="CG24" s="227"/>
      <c r="CH24" s="381"/>
      <c r="CI24" s="236"/>
      <c r="CJ24" s="236"/>
      <c r="CK24" s="236"/>
      <c r="CL24" s="382"/>
      <c r="CM24" s="236"/>
      <c r="CN24" s="374"/>
      <c r="CO24" s="374"/>
      <c r="CP24" s="374"/>
    </row>
    <row r="25" spans="1:94" s="521" customFormat="1" ht="71.25" customHeight="1">
      <c r="A25" s="828">
        <v>22</v>
      </c>
      <c r="B25" s="539" t="s">
        <v>1539</v>
      </c>
      <c r="C25" s="601" t="s">
        <v>1467</v>
      </c>
      <c r="D25" s="602" t="s">
        <v>136</v>
      </c>
      <c r="E25" s="811">
        <v>23</v>
      </c>
      <c r="F25" s="619" t="s">
        <v>255</v>
      </c>
      <c r="G25" s="499" t="s">
        <v>256</v>
      </c>
      <c r="H25" s="506" t="s">
        <v>229</v>
      </c>
      <c r="I25" s="505" t="s">
        <v>89</v>
      </c>
      <c r="J25" s="472">
        <v>33854</v>
      </c>
      <c r="K25" s="507" t="s">
        <v>458</v>
      </c>
      <c r="L25" s="508" t="s">
        <v>98</v>
      </c>
      <c r="M25" s="507" t="s">
        <v>91</v>
      </c>
      <c r="N25" s="509" t="s">
        <v>459</v>
      </c>
      <c r="O25" s="510" t="s">
        <v>771</v>
      </c>
      <c r="P25" s="511" t="s">
        <v>772</v>
      </c>
      <c r="Q25" s="512" t="s">
        <v>773</v>
      </c>
      <c r="R25" s="512" t="s">
        <v>774</v>
      </c>
      <c r="S25" s="510" t="s">
        <v>635</v>
      </c>
      <c r="T25" s="513">
        <v>3000</v>
      </c>
      <c r="U25" s="514" t="s">
        <v>74</v>
      </c>
      <c r="V25" s="620" t="s">
        <v>620</v>
      </c>
      <c r="W25" s="812"/>
      <c r="X25" s="638" t="s">
        <v>144</v>
      </c>
      <c r="Y25" s="639">
        <v>5</v>
      </c>
      <c r="Z25" s="813" t="str">
        <f t="shared" si="0"/>
        <v>3</v>
      </c>
      <c r="AA25" s="644">
        <v>3</v>
      </c>
      <c r="AB25" s="813" t="str">
        <f t="shared" si="1"/>
        <v>1</v>
      </c>
      <c r="AC25" s="651">
        <v>1</v>
      </c>
      <c r="AD25" s="513">
        <v>0</v>
      </c>
      <c r="AE25" s="507">
        <v>0</v>
      </c>
      <c r="AF25" s="507">
        <v>0</v>
      </c>
      <c r="AG25" s="522">
        <v>24000</v>
      </c>
      <c r="AH25" s="474">
        <f t="shared" si="2"/>
        <v>24000</v>
      </c>
      <c r="AI25" s="652">
        <f t="shared" si="3"/>
        <v>4000</v>
      </c>
      <c r="AJ25" s="814" t="e">
        <f>LOOKUP(AI25,#REF!,#REF!)</f>
        <v>#REF!</v>
      </c>
      <c r="AK25" s="715">
        <f t="shared" si="4"/>
        <v>288000</v>
      </c>
      <c r="AL25" s="513">
        <v>225</v>
      </c>
      <c r="AM25" s="513">
        <v>5562</v>
      </c>
      <c r="AN25" s="513">
        <v>0</v>
      </c>
      <c r="AO25" s="513">
        <v>480</v>
      </c>
      <c r="AP25" s="477">
        <f t="shared" si="5"/>
        <v>6267</v>
      </c>
      <c r="AQ25" s="474">
        <v>1234</v>
      </c>
      <c r="AR25" s="652">
        <f t="shared" si="6"/>
        <v>411.33333333333331</v>
      </c>
      <c r="AS25" s="813" t="str">
        <f t="shared" si="7"/>
        <v>3</v>
      </c>
      <c r="AT25" s="661">
        <v>17333</v>
      </c>
      <c r="AU25" s="734">
        <v>15000</v>
      </c>
      <c r="AV25" s="516">
        <v>400</v>
      </c>
      <c r="AW25" s="662">
        <f t="shared" si="8"/>
        <v>1.6666666666666666E-2</v>
      </c>
      <c r="AX25" s="813" t="str">
        <f t="shared" si="9"/>
        <v>0</v>
      </c>
      <c r="AY25" s="668" t="s">
        <v>76</v>
      </c>
      <c r="AZ25" s="516" t="s">
        <v>76</v>
      </c>
      <c r="BA25" s="516">
        <v>48000</v>
      </c>
      <c r="BB25" s="477">
        <f t="shared" si="10"/>
        <v>-24000</v>
      </c>
      <c r="BC25" s="477">
        <f t="shared" si="11"/>
        <v>576000</v>
      </c>
      <c r="BD25" s="517" t="s">
        <v>143</v>
      </c>
      <c r="BE25" s="517" t="s">
        <v>76</v>
      </c>
      <c r="BF25" s="517" t="s">
        <v>76</v>
      </c>
      <c r="BG25" s="669" t="s">
        <v>76</v>
      </c>
      <c r="BH25" s="816" t="str">
        <f t="shared" si="12"/>
        <v>2</v>
      </c>
      <c r="BI25" s="680" t="s">
        <v>1332</v>
      </c>
      <c r="BJ25" s="813" t="e">
        <f>LOOKUP($BI25,#REF!,#REF!)</f>
        <v>#REF!</v>
      </c>
      <c r="BK25" s="686">
        <v>8000000</v>
      </c>
      <c r="BL25" s="519" t="s">
        <v>129</v>
      </c>
      <c r="BM25" s="670" t="s">
        <v>1384</v>
      </c>
      <c r="BN25" s="817">
        <v>0</v>
      </c>
      <c r="BO25" s="680" t="s">
        <v>1384</v>
      </c>
      <c r="BP25" s="816" t="str">
        <f t="shared" si="13"/>
        <v>0</v>
      </c>
      <c r="BQ25" s="686">
        <v>3000000</v>
      </c>
      <c r="BR25" s="518">
        <v>0</v>
      </c>
      <c r="BS25" s="520">
        <v>30000</v>
      </c>
      <c r="BT25" s="518">
        <v>0</v>
      </c>
      <c r="BU25" s="693">
        <f t="shared" si="14"/>
        <v>11030000</v>
      </c>
      <c r="BV25" s="818" t="e">
        <f t="shared" si="15"/>
        <v>#REF!</v>
      </c>
      <c r="BW25" s="809">
        <f t="shared" si="16"/>
        <v>0</v>
      </c>
      <c r="BX25" s="699" t="e">
        <f t="shared" si="17"/>
        <v>#REF!</v>
      </c>
      <c r="BY25" s="839"/>
      <c r="BZ25" s="819"/>
      <c r="CA25" s="380"/>
      <c r="CB25" s="380"/>
      <c r="CC25" s="380"/>
      <c r="CD25" s="380"/>
      <c r="CE25" s="380"/>
      <c r="CF25" s="380"/>
      <c r="CG25" s="227"/>
      <c r="CH25" s="381"/>
      <c r="CI25" s="236"/>
      <c r="CJ25" s="236"/>
      <c r="CK25" s="236"/>
      <c r="CL25" s="382"/>
      <c r="CM25" s="236"/>
      <c r="CN25" s="374"/>
      <c r="CO25" s="374"/>
      <c r="CP25" s="374"/>
    </row>
    <row r="26" spans="1:94" s="521" customFormat="1" ht="71.25" customHeight="1">
      <c r="A26" s="828">
        <v>23</v>
      </c>
      <c r="B26" s="539" t="s">
        <v>1539</v>
      </c>
      <c r="C26" s="601" t="s">
        <v>1469</v>
      </c>
      <c r="D26" s="602" t="s">
        <v>136</v>
      </c>
      <c r="E26" s="811">
        <v>24</v>
      </c>
      <c r="F26" s="619" t="s">
        <v>259</v>
      </c>
      <c r="G26" s="499" t="s">
        <v>260</v>
      </c>
      <c r="H26" s="506" t="s">
        <v>229</v>
      </c>
      <c r="I26" s="505" t="s">
        <v>89</v>
      </c>
      <c r="J26" s="472">
        <v>34437</v>
      </c>
      <c r="K26" s="507" t="s">
        <v>462</v>
      </c>
      <c r="L26" s="508" t="s">
        <v>463</v>
      </c>
      <c r="M26" s="507" t="s">
        <v>91</v>
      </c>
      <c r="N26" s="509" t="s">
        <v>464</v>
      </c>
      <c r="O26" s="510" t="s">
        <v>778</v>
      </c>
      <c r="P26" s="511" t="s">
        <v>779</v>
      </c>
      <c r="Q26" s="512" t="s">
        <v>780</v>
      </c>
      <c r="R26" s="512" t="s">
        <v>781</v>
      </c>
      <c r="S26" s="510" t="s">
        <v>782</v>
      </c>
      <c r="T26" s="513">
        <v>9166</v>
      </c>
      <c r="U26" s="514" t="s">
        <v>74</v>
      </c>
      <c r="V26" s="620" t="s">
        <v>75</v>
      </c>
      <c r="W26" s="812"/>
      <c r="X26" s="638" t="s">
        <v>1061</v>
      </c>
      <c r="Y26" s="639">
        <v>4</v>
      </c>
      <c r="Z26" s="813" t="str">
        <f t="shared" si="0"/>
        <v>3</v>
      </c>
      <c r="AA26" s="644">
        <v>1</v>
      </c>
      <c r="AB26" s="813" t="str">
        <f t="shared" si="1"/>
        <v>1</v>
      </c>
      <c r="AC26" s="651">
        <v>1</v>
      </c>
      <c r="AD26" s="513">
        <v>0</v>
      </c>
      <c r="AE26" s="507">
        <v>8500</v>
      </c>
      <c r="AF26" s="522">
        <v>22000</v>
      </c>
      <c r="AG26" s="507">
        <v>0</v>
      </c>
      <c r="AH26" s="474">
        <f t="shared" si="2"/>
        <v>30500</v>
      </c>
      <c r="AI26" s="652">
        <f t="shared" si="3"/>
        <v>6100</v>
      </c>
      <c r="AJ26" s="814" t="e">
        <f>LOOKUP(AI26,#REF!,#REF!)</f>
        <v>#REF!</v>
      </c>
      <c r="AK26" s="715">
        <f t="shared" si="4"/>
        <v>366000</v>
      </c>
      <c r="AL26" s="513">
        <v>265</v>
      </c>
      <c r="AM26" s="513">
        <v>3735</v>
      </c>
      <c r="AN26" s="513">
        <v>0</v>
      </c>
      <c r="AO26" s="513">
        <v>0</v>
      </c>
      <c r="AP26" s="477">
        <f t="shared" si="5"/>
        <v>4000</v>
      </c>
      <c r="AQ26" s="474">
        <v>1236</v>
      </c>
      <c r="AR26" s="652">
        <f t="shared" si="6"/>
        <v>1236</v>
      </c>
      <c r="AS26" s="813" t="str">
        <f t="shared" si="7"/>
        <v>2</v>
      </c>
      <c r="AT26" s="661">
        <v>10000</v>
      </c>
      <c r="AU26" s="734">
        <v>10000</v>
      </c>
      <c r="AV26" s="516">
        <v>0</v>
      </c>
      <c r="AW26" s="662">
        <f t="shared" si="8"/>
        <v>0</v>
      </c>
      <c r="AX26" s="813" t="str">
        <f t="shared" si="9"/>
        <v>0</v>
      </c>
      <c r="AY26" s="668">
        <v>11000</v>
      </c>
      <c r="AZ26" s="516" t="s">
        <v>76</v>
      </c>
      <c r="BA26" s="516">
        <v>40000</v>
      </c>
      <c r="BB26" s="477">
        <f t="shared" si="10"/>
        <v>-9500</v>
      </c>
      <c r="BC26" s="477">
        <f t="shared" si="11"/>
        <v>480000</v>
      </c>
      <c r="BD26" s="517" t="s">
        <v>143</v>
      </c>
      <c r="BE26" s="517" t="s">
        <v>76</v>
      </c>
      <c r="BF26" s="517" t="s">
        <v>76</v>
      </c>
      <c r="BG26" s="669" t="s">
        <v>76</v>
      </c>
      <c r="BH26" s="816" t="str">
        <f t="shared" si="12"/>
        <v>2</v>
      </c>
      <c r="BI26" s="678">
        <v>0</v>
      </c>
      <c r="BJ26" s="813" t="e">
        <f>LOOKUP($BI26,#REF!,#REF!)</f>
        <v>#REF!</v>
      </c>
      <c r="BK26" s="685">
        <v>0</v>
      </c>
      <c r="BL26" s="519" t="s">
        <v>1387</v>
      </c>
      <c r="BM26" s="670" t="s">
        <v>1388</v>
      </c>
      <c r="BN26" s="817">
        <v>0</v>
      </c>
      <c r="BO26" s="680" t="s">
        <v>1388</v>
      </c>
      <c r="BP26" s="816" t="str">
        <f t="shared" si="13"/>
        <v>0</v>
      </c>
      <c r="BQ26" s="686">
        <v>1250000</v>
      </c>
      <c r="BR26" s="520">
        <v>15000</v>
      </c>
      <c r="BS26" s="518">
        <v>0</v>
      </c>
      <c r="BT26" s="518">
        <v>0</v>
      </c>
      <c r="BU26" s="693">
        <f t="shared" si="14"/>
        <v>1265000</v>
      </c>
      <c r="BV26" s="818" t="e">
        <f t="shared" si="15"/>
        <v>#REF!</v>
      </c>
      <c r="BW26" s="809">
        <f t="shared" si="16"/>
        <v>0</v>
      </c>
      <c r="BX26" s="699" t="e">
        <f t="shared" si="17"/>
        <v>#REF!</v>
      </c>
      <c r="BY26" s="839"/>
      <c r="BZ26" s="819"/>
      <c r="CA26" s="380"/>
      <c r="CB26" s="380"/>
      <c r="CC26" s="380"/>
      <c r="CD26" s="380"/>
      <c r="CE26" s="380"/>
      <c r="CF26" s="380"/>
      <c r="CG26" s="227"/>
      <c r="CH26" s="381"/>
      <c r="CI26" s="236"/>
      <c r="CJ26" s="236"/>
      <c r="CK26" s="236"/>
      <c r="CL26" s="382"/>
      <c r="CM26" s="236"/>
      <c r="CN26" s="374"/>
      <c r="CO26" s="374"/>
      <c r="CP26" s="374"/>
    </row>
    <row r="27" spans="1:94" s="521" customFormat="1" ht="71.25" customHeight="1">
      <c r="A27" s="828">
        <v>24</v>
      </c>
      <c r="B27" s="539" t="s">
        <v>1539</v>
      </c>
      <c r="C27" s="601" t="s">
        <v>1470</v>
      </c>
      <c r="D27" s="602" t="s">
        <v>136</v>
      </c>
      <c r="E27" s="811">
        <v>25</v>
      </c>
      <c r="F27" s="619" t="s">
        <v>261</v>
      </c>
      <c r="G27" s="499" t="s">
        <v>262</v>
      </c>
      <c r="H27" s="506" t="s">
        <v>229</v>
      </c>
      <c r="I27" s="505" t="s">
        <v>89</v>
      </c>
      <c r="J27" s="472">
        <v>34073</v>
      </c>
      <c r="K27" s="507" t="s">
        <v>465</v>
      </c>
      <c r="L27" s="508" t="s">
        <v>466</v>
      </c>
      <c r="M27" s="507" t="s">
        <v>77</v>
      </c>
      <c r="N27" s="509" t="s">
        <v>467</v>
      </c>
      <c r="O27" s="510" t="s">
        <v>783</v>
      </c>
      <c r="P27" s="511" t="s">
        <v>784</v>
      </c>
      <c r="Q27" s="512" t="s">
        <v>785</v>
      </c>
      <c r="R27" s="512" t="s">
        <v>786</v>
      </c>
      <c r="S27" s="510" t="s">
        <v>709</v>
      </c>
      <c r="T27" s="513">
        <v>4000</v>
      </c>
      <c r="U27" s="514" t="s">
        <v>74</v>
      </c>
      <c r="V27" s="620" t="s">
        <v>75</v>
      </c>
      <c r="W27" s="812"/>
      <c r="X27" s="638" t="s">
        <v>1062</v>
      </c>
      <c r="Y27" s="639">
        <v>4</v>
      </c>
      <c r="Z27" s="813" t="str">
        <f t="shared" si="0"/>
        <v>3</v>
      </c>
      <c r="AA27" s="644">
        <v>1</v>
      </c>
      <c r="AB27" s="813" t="str">
        <f t="shared" si="1"/>
        <v>1</v>
      </c>
      <c r="AC27" s="651">
        <v>1</v>
      </c>
      <c r="AD27" s="513">
        <v>40000</v>
      </c>
      <c r="AE27" s="507">
        <v>0</v>
      </c>
      <c r="AF27" s="507">
        <v>0</v>
      </c>
      <c r="AG27" s="507">
        <v>0</v>
      </c>
      <c r="AH27" s="474">
        <f t="shared" si="2"/>
        <v>40000</v>
      </c>
      <c r="AI27" s="652">
        <f t="shared" si="3"/>
        <v>8000</v>
      </c>
      <c r="AJ27" s="814" t="e">
        <f>LOOKUP(AI27,#REF!,#REF!)</f>
        <v>#REF!</v>
      </c>
      <c r="AK27" s="715">
        <f t="shared" si="4"/>
        <v>480000</v>
      </c>
      <c r="AL27" s="513">
        <v>580</v>
      </c>
      <c r="AM27" s="513">
        <v>1100</v>
      </c>
      <c r="AN27" s="513">
        <v>0</v>
      </c>
      <c r="AO27" s="513">
        <v>0</v>
      </c>
      <c r="AP27" s="477">
        <f t="shared" si="5"/>
        <v>1680</v>
      </c>
      <c r="AQ27" s="474">
        <v>1237</v>
      </c>
      <c r="AR27" s="652">
        <f t="shared" si="6"/>
        <v>1237</v>
      </c>
      <c r="AS27" s="813" t="str">
        <f t="shared" si="7"/>
        <v>2</v>
      </c>
      <c r="AT27" s="661">
        <v>30000</v>
      </c>
      <c r="AU27" s="734">
        <v>15000</v>
      </c>
      <c r="AV27" s="516">
        <v>5000</v>
      </c>
      <c r="AW27" s="662">
        <f t="shared" si="8"/>
        <v>0.125</v>
      </c>
      <c r="AX27" s="813" t="str">
        <f t="shared" si="9"/>
        <v>0</v>
      </c>
      <c r="AY27" s="668" t="s">
        <v>76</v>
      </c>
      <c r="AZ27" s="516">
        <v>5000</v>
      </c>
      <c r="BA27" s="516">
        <v>57000</v>
      </c>
      <c r="BB27" s="477">
        <f t="shared" si="10"/>
        <v>-17000</v>
      </c>
      <c r="BC27" s="477">
        <f t="shared" si="11"/>
        <v>684000</v>
      </c>
      <c r="BD27" s="517" t="s">
        <v>1186</v>
      </c>
      <c r="BE27" s="519" t="s">
        <v>1199</v>
      </c>
      <c r="BF27" s="517" t="s">
        <v>1206</v>
      </c>
      <c r="BG27" s="670" t="s">
        <v>1238</v>
      </c>
      <c r="BH27" s="816" t="str">
        <f t="shared" si="12"/>
        <v>0</v>
      </c>
      <c r="BI27" s="680" t="s">
        <v>1333</v>
      </c>
      <c r="BJ27" s="813" t="e">
        <f>LOOKUP($BI27,#REF!,#REF!)</f>
        <v>#REF!</v>
      </c>
      <c r="BK27" s="686">
        <v>50000</v>
      </c>
      <c r="BL27" s="519" t="s">
        <v>1389</v>
      </c>
      <c r="BM27" s="670" t="s">
        <v>1359</v>
      </c>
      <c r="BN27" s="817">
        <v>0</v>
      </c>
      <c r="BO27" s="680" t="s">
        <v>1359</v>
      </c>
      <c r="BP27" s="816" t="str">
        <f t="shared" si="13"/>
        <v>0</v>
      </c>
      <c r="BQ27" s="686">
        <v>1500000</v>
      </c>
      <c r="BR27" s="518">
        <v>0</v>
      </c>
      <c r="BS27" s="518">
        <v>0</v>
      </c>
      <c r="BT27" s="518">
        <v>0</v>
      </c>
      <c r="BU27" s="693">
        <f t="shared" si="14"/>
        <v>1550000</v>
      </c>
      <c r="BV27" s="818" t="e">
        <f t="shared" si="15"/>
        <v>#REF!</v>
      </c>
      <c r="BW27" s="809">
        <f t="shared" si="16"/>
        <v>0</v>
      </c>
      <c r="BX27" s="699" t="e">
        <f t="shared" si="17"/>
        <v>#REF!</v>
      </c>
      <c r="BY27" s="839"/>
      <c r="BZ27" s="819"/>
      <c r="CA27" s="380"/>
      <c r="CB27" s="380"/>
      <c r="CC27" s="380"/>
      <c r="CD27" s="380"/>
      <c r="CE27" s="380"/>
      <c r="CF27" s="380"/>
      <c r="CG27" s="227"/>
      <c r="CH27" s="381"/>
      <c r="CI27" s="236"/>
      <c r="CJ27" s="236"/>
      <c r="CK27" s="236"/>
      <c r="CL27" s="382"/>
      <c r="CM27" s="236"/>
      <c r="CN27" s="374"/>
      <c r="CO27" s="374"/>
      <c r="CP27" s="374"/>
    </row>
    <row r="28" spans="1:94" s="521" customFormat="1" ht="71.25" customHeight="1">
      <c r="A28" s="828">
        <v>25</v>
      </c>
      <c r="B28" s="539" t="s">
        <v>1539</v>
      </c>
      <c r="C28" s="601" t="s">
        <v>1471</v>
      </c>
      <c r="D28" s="602" t="s">
        <v>136</v>
      </c>
      <c r="E28" s="811">
        <v>26</v>
      </c>
      <c r="F28" s="619" t="s">
        <v>263</v>
      </c>
      <c r="G28" s="499" t="s">
        <v>264</v>
      </c>
      <c r="H28" s="506" t="s">
        <v>229</v>
      </c>
      <c r="I28" s="505" t="s">
        <v>89</v>
      </c>
      <c r="J28" s="472">
        <v>34730</v>
      </c>
      <c r="K28" s="507" t="s">
        <v>468</v>
      </c>
      <c r="L28" s="508" t="s">
        <v>108</v>
      </c>
      <c r="M28" s="507" t="s">
        <v>91</v>
      </c>
      <c r="N28" s="509" t="s">
        <v>469</v>
      </c>
      <c r="O28" s="510" t="s">
        <v>787</v>
      </c>
      <c r="P28" s="511" t="s">
        <v>788</v>
      </c>
      <c r="Q28" s="512" t="s">
        <v>789</v>
      </c>
      <c r="R28" s="512" t="s">
        <v>790</v>
      </c>
      <c r="S28" s="510" t="s">
        <v>630</v>
      </c>
      <c r="T28" s="513">
        <v>5000</v>
      </c>
      <c r="U28" s="514" t="s">
        <v>74</v>
      </c>
      <c r="V28" s="620" t="s">
        <v>620</v>
      </c>
      <c r="W28" s="812"/>
      <c r="X28" s="638" t="s">
        <v>1063</v>
      </c>
      <c r="Y28" s="639">
        <v>4</v>
      </c>
      <c r="Z28" s="813" t="str">
        <f t="shared" si="0"/>
        <v>3</v>
      </c>
      <c r="AA28" s="644">
        <v>1</v>
      </c>
      <c r="AB28" s="813" t="str">
        <f t="shared" si="1"/>
        <v>1</v>
      </c>
      <c r="AC28" s="651">
        <v>1</v>
      </c>
      <c r="AD28" s="513">
        <v>20000</v>
      </c>
      <c r="AE28" s="507">
        <v>0</v>
      </c>
      <c r="AF28" s="507">
        <v>0</v>
      </c>
      <c r="AG28" s="507">
        <v>0</v>
      </c>
      <c r="AH28" s="474">
        <f t="shared" si="2"/>
        <v>20000</v>
      </c>
      <c r="AI28" s="652">
        <f t="shared" si="3"/>
        <v>4000</v>
      </c>
      <c r="AJ28" s="814" t="e">
        <f>LOOKUP(AI28,#REF!,#REF!)</f>
        <v>#REF!</v>
      </c>
      <c r="AK28" s="715">
        <f t="shared" si="4"/>
        <v>240000</v>
      </c>
      <c r="AL28" s="513">
        <v>270</v>
      </c>
      <c r="AM28" s="513">
        <v>1400</v>
      </c>
      <c r="AN28" s="513">
        <v>0</v>
      </c>
      <c r="AO28" s="513">
        <v>0</v>
      </c>
      <c r="AP28" s="477">
        <f t="shared" si="5"/>
        <v>1670</v>
      </c>
      <c r="AQ28" s="474">
        <v>1238</v>
      </c>
      <c r="AR28" s="652">
        <f t="shared" si="6"/>
        <v>1238</v>
      </c>
      <c r="AS28" s="813" t="str">
        <f t="shared" si="7"/>
        <v>2</v>
      </c>
      <c r="AT28" s="661">
        <v>14500</v>
      </c>
      <c r="AU28" s="734">
        <v>3000</v>
      </c>
      <c r="AV28" s="516">
        <v>200</v>
      </c>
      <c r="AW28" s="662">
        <f t="shared" si="8"/>
        <v>0.01</v>
      </c>
      <c r="AX28" s="813" t="str">
        <f t="shared" si="9"/>
        <v>0</v>
      </c>
      <c r="AY28" s="668" t="s">
        <v>76</v>
      </c>
      <c r="AZ28" s="516">
        <v>3000</v>
      </c>
      <c r="BA28" s="516">
        <v>36370</v>
      </c>
      <c r="BB28" s="477">
        <f t="shared" si="10"/>
        <v>-16370</v>
      </c>
      <c r="BC28" s="477">
        <f t="shared" si="11"/>
        <v>436440</v>
      </c>
      <c r="BD28" s="517" t="s">
        <v>1186</v>
      </c>
      <c r="BE28" s="519" t="s">
        <v>1199</v>
      </c>
      <c r="BF28" s="517" t="s">
        <v>1209</v>
      </c>
      <c r="BG28" s="670" t="s">
        <v>1239</v>
      </c>
      <c r="BH28" s="816" t="str">
        <f t="shared" si="12"/>
        <v>0</v>
      </c>
      <c r="BI28" s="678">
        <v>0</v>
      </c>
      <c r="BJ28" s="813" t="e">
        <f>LOOKUP($BI28,#REF!,#REF!)</f>
        <v>#REF!</v>
      </c>
      <c r="BK28" s="685">
        <v>0</v>
      </c>
      <c r="BL28" s="519" t="s">
        <v>1390</v>
      </c>
      <c r="BM28" s="670" t="s">
        <v>1357</v>
      </c>
      <c r="BN28" s="817">
        <v>0</v>
      </c>
      <c r="BO28" s="680" t="s">
        <v>1357</v>
      </c>
      <c r="BP28" s="816" t="str">
        <f t="shared" si="13"/>
        <v>0</v>
      </c>
      <c r="BQ28" s="686">
        <v>150000</v>
      </c>
      <c r="BR28" s="518">
        <v>0</v>
      </c>
      <c r="BS28" s="520">
        <v>15000</v>
      </c>
      <c r="BT28" s="518">
        <v>0</v>
      </c>
      <c r="BU28" s="693">
        <f t="shared" si="14"/>
        <v>165000</v>
      </c>
      <c r="BV28" s="818" t="e">
        <f t="shared" si="15"/>
        <v>#REF!</v>
      </c>
      <c r="BW28" s="809">
        <f t="shared" si="16"/>
        <v>0</v>
      </c>
      <c r="BX28" s="699" t="e">
        <f t="shared" si="17"/>
        <v>#REF!</v>
      </c>
      <c r="BY28" s="839"/>
      <c r="BZ28" s="819"/>
      <c r="CA28" s="380"/>
      <c r="CB28" s="380"/>
      <c r="CC28" s="380"/>
      <c r="CD28" s="380"/>
      <c r="CE28" s="380"/>
      <c r="CF28" s="380"/>
      <c r="CG28" s="227"/>
      <c r="CH28" s="381"/>
      <c r="CI28" s="236"/>
      <c r="CJ28" s="236"/>
      <c r="CK28" s="236"/>
      <c r="CL28" s="382"/>
      <c r="CM28" s="236"/>
      <c r="CN28" s="374"/>
      <c r="CO28" s="374"/>
      <c r="CP28" s="374"/>
    </row>
    <row r="29" spans="1:94" s="521" customFormat="1" ht="71.25" customHeight="1">
      <c r="A29" s="828">
        <v>26</v>
      </c>
      <c r="B29" s="539" t="s">
        <v>1539</v>
      </c>
      <c r="C29" s="601" t="s">
        <v>1472</v>
      </c>
      <c r="D29" s="602" t="s">
        <v>136</v>
      </c>
      <c r="E29" s="811">
        <v>27</v>
      </c>
      <c r="F29" s="619" t="s">
        <v>265</v>
      </c>
      <c r="G29" s="499" t="s">
        <v>266</v>
      </c>
      <c r="H29" s="506" t="s">
        <v>229</v>
      </c>
      <c r="I29" s="505" t="s">
        <v>89</v>
      </c>
      <c r="J29" s="472">
        <v>34909</v>
      </c>
      <c r="K29" s="507" t="s">
        <v>470</v>
      </c>
      <c r="L29" s="508" t="s">
        <v>101</v>
      </c>
      <c r="M29" s="507" t="s">
        <v>91</v>
      </c>
      <c r="N29" s="509" t="s">
        <v>471</v>
      </c>
      <c r="O29" s="510" t="s">
        <v>791</v>
      </c>
      <c r="P29" s="511" t="s">
        <v>792</v>
      </c>
      <c r="Q29" s="512" t="s">
        <v>793</v>
      </c>
      <c r="R29" s="512" t="s">
        <v>120</v>
      </c>
      <c r="S29" s="510" t="s">
        <v>654</v>
      </c>
      <c r="T29" s="513">
        <v>5000</v>
      </c>
      <c r="U29" s="514" t="s">
        <v>74</v>
      </c>
      <c r="V29" s="620" t="s">
        <v>75</v>
      </c>
      <c r="W29" s="812"/>
      <c r="X29" s="638" t="s">
        <v>1064</v>
      </c>
      <c r="Y29" s="639">
        <v>5</v>
      </c>
      <c r="Z29" s="813" t="str">
        <f t="shared" si="0"/>
        <v>3</v>
      </c>
      <c r="AA29" s="644">
        <v>1</v>
      </c>
      <c r="AB29" s="813" t="str">
        <f t="shared" si="1"/>
        <v>1</v>
      </c>
      <c r="AC29" s="651">
        <v>1</v>
      </c>
      <c r="AD29" s="513">
        <v>0</v>
      </c>
      <c r="AE29" s="507">
        <v>25000</v>
      </c>
      <c r="AF29" s="507">
        <v>0</v>
      </c>
      <c r="AG29" s="507">
        <v>0</v>
      </c>
      <c r="AH29" s="474">
        <f t="shared" si="2"/>
        <v>25000</v>
      </c>
      <c r="AI29" s="652">
        <f t="shared" si="3"/>
        <v>4166.666666666667</v>
      </c>
      <c r="AJ29" s="814" t="e">
        <f>LOOKUP(AI29,#REF!,#REF!)</f>
        <v>#REF!</v>
      </c>
      <c r="AK29" s="715">
        <f t="shared" si="4"/>
        <v>300000</v>
      </c>
      <c r="AL29" s="513">
        <v>200</v>
      </c>
      <c r="AM29" s="513">
        <v>4000</v>
      </c>
      <c r="AN29" s="513">
        <v>0</v>
      </c>
      <c r="AO29" s="513">
        <v>0</v>
      </c>
      <c r="AP29" s="477">
        <f t="shared" si="5"/>
        <v>4200</v>
      </c>
      <c r="AQ29" s="474">
        <v>1239</v>
      </c>
      <c r="AR29" s="652">
        <f t="shared" si="6"/>
        <v>1239</v>
      </c>
      <c r="AS29" s="813" t="str">
        <f t="shared" si="7"/>
        <v>2</v>
      </c>
      <c r="AT29" s="661">
        <v>26250</v>
      </c>
      <c r="AU29" s="734">
        <v>6000</v>
      </c>
      <c r="AV29" s="516">
        <v>0</v>
      </c>
      <c r="AW29" s="662">
        <f t="shared" si="8"/>
        <v>0</v>
      </c>
      <c r="AX29" s="813" t="str">
        <f t="shared" si="9"/>
        <v>0</v>
      </c>
      <c r="AY29" s="668" t="s">
        <v>76</v>
      </c>
      <c r="AZ29" s="516">
        <v>2000</v>
      </c>
      <c r="BA29" s="516">
        <v>38450</v>
      </c>
      <c r="BB29" s="477">
        <f t="shared" si="10"/>
        <v>-13450</v>
      </c>
      <c r="BC29" s="477">
        <f t="shared" si="11"/>
        <v>461400</v>
      </c>
      <c r="BD29" s="517" t="s">
        <v>143</v>
      </c>
      <c r="BE29" s="517" t="s">
        <v>76</v>
      </c>
      <c r="BF29" s="517" t="s">
        <v>76</v>
      </c>
      <c r="BG29" s="669" t="s">
        <v>76</v>
      </c>
      <c r="BH29" s="816" t="str">
        <f t="shared" si="12"/>
        <v>2</v>
      </c>
      <c r="BI29" s="678">
        <v>0</v>
      </c>
      <c r="BJ29" s="813" t="e">
        <f>LOOKUP($BI29,#REF!,#REF!)</f>
        <v>#REF!</v>
      </c>
      <c r="BK29" s="685">
        <v>0</v>
      </c>
      <c r="BL29" s="519" t="s">
        <v>131</v>
      </c>
      <c r="BM29" s="670" t="s">
        <v>1391</v>
      </c>
      <c r="BN29" s="817">
        <v>0</v>
      </c>
      <c r="BO29" s="680" t="s">
        <v>1391</v>
      </c>
      <c r="BP29" s="816" t="str">
        <f t="shared" si="13"/>
        <v>0</v>
      </c>
      <c r="BQ29" s="686">
        <v>3000000</v>
      </c>
      <c r="BR29" s="518">
        <v>0</v>
      </c>
      <c r="BS29" s="518">
        <v>0</v>
      </c>
      <c r="BT29" s="518">
        <v>0</v>
      </c>
      <c r="BU29" s="693">
        <f t="shared" si="14"/>
        <v>3000000</v>
      </c>
      <c r="BV29" s="818" t="e">
        <f t="shared" si="15"/>
        <v>#REF!</v>
      </c>
      <c r="BW29" s="809">
        <f t="shared" si="16"/>
        <v>0</v>
      </c>
      <c r="BX29" s="699" t="e">
        <f t="shared" si="17"/>
        <v>#REF!</v>
      </c>
      <c r="BY29" s="839"/>
      <c r="BZ29" s="819"/>
      <c r="CA29" s="380"/>
      <c r="CB29" s="380"/>
      <c r="CC29" s="380"/>
      <c r="CD29" s="380"/>
      <c r="CE29" s="380"/>
      <c r="CF29" s="380"/>
      <c r="CG29" s="227"/>
      <c r="CH29" s="381"/>
      <c r="CI29" s="236"/>
      <c r="CJ29" s="236"/>
      <c r="CK29" s="236"/>
      <c r="CL29" s="382"/>
      <c r="CM29" s="236"/>
      <c r="CN29" s="374"/>
      <c r="CO29" s="374"/>
      <c r="CP29" s="374"/>
    </row>
    <row r="30" spans="1:94" s="521" customFormat="1" ht="71.25" customHeight="1">
      <c r="A30" s="828">
        <v>27</v>
      </c>
      <c r="B30" s="539" t="s">
        <v>1539</v>
      </c>
      <c r="C30" s="601" t="s">
        <v>1474</v>
      </c>
      <c r="D30" s="602" t="s">
        <v>136</v>
      </c>
      <c r="E30" s="811">
        <v>28</v>
      </c>
      <c r="F30" s="619" t="s">
        <v>269</v>
      </c>
      <c r="G30" s="499" t="s">
        <v>270</v>
      </c>
      <c r="H30" s="506" t="s">
        <v>229</v>
      </c>
      <c r="I30" s="505" t="s">
        <v>89</v>
      </c>
      <c r="J30" s="472">
        <v>35424</v>
      </c>
      <c r="K30" s="507" t="s">
        <v>474</v>
      </c>
      <c r="L30" s="508" t="s">
        <v>387</v>
      </c>
      <c r="M30" s="507" t="s">
        <v>91</v>
      </c>
      <c r="N30" s="509" t="s">
        <v>475</v>
      </c>
      <c r="O30" s="510" t="s">
        <v>799</v>
      </c>
      <c r="P30" s="511" t="s">
        <v>800</v>
      </c>
      <c r="Q30" s="512" t="s">
        <v>801</v>
      </c>
      <c r="R30" s="512" t="s">
        <v>802</v>
      </c>
      <c r="S30" s="510" t="s">
        <v>803</v>
      </c>
      <c r="T30" s="513">
        <v>8000</v>
      </c>
      <c r="U30" s="514" t="s">
        <v>74</v>
      </c>
      <c r="V30" s="620" t="s">
        <v>75</v>
      </c>
      <c r="W30" s="812"/>
      <c r="X30" s="638" t="s">
        <v>1066</v>
      </c>
      <c r="Y30" s="639">
        <v>4</v>
      </c>
      <c r="Z30" s="813" t="str">
        <f t="shared" si="0"/>
        <v>3</v>
      </c>
      <c r="AA30" s="644">
        <v>2</v>
      </c>
      <c r="AB30" s="813" t="str">
        <f t="shared" si="1"/>
        <v>1</v>
      </c>
      <c r="AC30" s="651">
        <v>1</v>
      </c>
      <c r="AD30" s="513">
        <v>37160</v>
      </c>
      <c r="AE30" s="507">
        <v>0</v>
      </c>
      <c r="AF30" s="507">
        <v>0</v>
      </c>
      <c r="AG30" s="507">
        <v>0</v>
      </c>
      <c r="AH30" s="474">
        <f t="shared" si="2"/>
        <v>37160</v>
      </c>
      <c r="AI30" s="652">
        <f t="shared" si="3"/>
        <v>7432</v>
      </c>
      <c r="AJ30" s="814" t="e">
        <f>LOOKUP(AI30,#REF!,#REF!)</f>
        <v>#REF!</v>
      </c>
      <c r="AK30" s="715">
        <f t="shared" si="4"/>
        <v>445920</v>
      </c>
      <c r="AL30" s="522">
        <v>1100</v>
      </c>
      <c r="AM30" s="513">
        <v>8300</v>
      </c>
      <c r="AN30" s="513">
        <v>0</v>
      </c>
      <c r="AO30" s="513">
        <v>0</v>
      </c>
      <c r="AP30" s="477">
        <f t="shared" si="5"/>
        <v>9400</v>
      </c>
      <c r="AQ30" s="474">
        <v>1241</v>
      </c>
      <c r="AR30" s="652">
        <f t="shared" si="6"/>
        <v>620.5</v>
      </c>
      <c r="AS30" s="813" t="str">
        <f t="shared" si="7"/>
        <v>2</v>
      </c>
      <c r="AT30" s="661">
        <v>23666</v>
      </c>
      <c r="AU30" s="734">
        <v>6000</v>
      </c>
      <c r="AV30" s="516">
        <v>3000</v>
      </c>
      <c r="AW30" s="662">
        <f t="shared" si="8"/>
        <v>8.073196986006459E-2</v>
      </c>
      <c r="AX30" s="813" t="str">
        <f t="shared" si="9"/>
        <v>0</v>
      </c>
      <c r="AY30" s="668" t="s">
        <v>76</v>
      </c>
      <c r="AZ30" s="516">
        <v>2000</v>
      </c>
      <c r="BA30" s="516">
        <v>56570</v>
      </c>
      <c r="BB30" s="477">
        <f t="shared" si="10"/>
        <v>-19410</v>
      </c>
      <c r="BC30" s="477">
        <f t="shared" si="11"/>
        <v>678840</v>
      </c>
      <c r="BD30" s="517" t="s">
        <v>1186</v>
      </c>
      <c r="BE30" s="519" t="s">
        <v>1243</v>
      </c>
      <c r="BF30" s="517" t="s">
        <v>1197</v>
      </c>
      <c r="BG30" s="670" t="s">
        <v>1244</v>
      </c>
      <c r="BH30" s="816" t="str">
        <f t="shared" si="12"/>
        <v>0</v>
      </c>
      <c r="BI30" s="678">
        <v>0</v>
      </c>
      <c r="BJ30" s="813" t="e">
        <f>LOOKUP($BI30,#REF!,#REF!)</f>
        <v>#REF!</v>
      </c>
      <c r="BK30" s="685">
        <v>0</v>
      </c>
      <c r="BL30" s="519" t="s">
        <v>1392</v>
      </c>
      <c r="BM30" s="670" t="s">
        <v>1379</v>
      </c>
      <c r="BN30" s="817">
        <v>0</v>
      </c>
      <c r="BO30" s="680" t="s">
        <v>1379</v>
      </c>
      <c r="BP30" s="816" t="str">
        <f t="shared" si="13"/>
        <v>0</v>
      </c>
      <c r="BQ30" s="686">
        <v>3500000</v>
      </c>
      <c r="BR30" s="518">
        <v>0</v>
      </c>
      <c r="BS30" s="518">
        <v>0</v>
      </c>
      <c r="BT30" s="518">
        <v>0</v>
      </c>
      <c r="BU30" s="693">
        <f t="shared" si="14"/>
        <v>3500000</v>
      </c>
      <c r="BV30" s="818" t="e">
        <f t="shared" si="15"/>
        <v>#REF!</v>
      </c>
      <c r="BW30" s="809">
        <f t="shared" si="16"/>
        <v>0</v>
      </c>
      <c r="BX30" s="699" t="e">
        <f t="shared" si="17"/>
        <v>#REF!</v>
      </c>
      <c r="BY30" s="839"/>
      <c r="BZ30" s="819"/>
      <c r="CA30" s="380"/>
      <c r="CB30" s="380"/>
      <c r="CC30" s="380"/>
      <c r="CD30" s="380"/>
      <c r="CE30" s="380"/>
      <c r="CF30" s="380"/>
      <c r="CG30" s="227"/>
      <c r="CH30" s="381"/>
      <c r="CI30" s="236"/>
      <c r="CJ30" s="236"/>
      <c r="CK30" s="236"/>
      <c r="CL30" s="382"/>
      <c r="CM30" s="236"/>
      <c r="CN30" s="374"/>
      <c r="CO30" s="374"/>
      <c r="CP30" s="374"/>
    </row>
    <row r="31" spans="1:94" s="521" customFormat="1" ht="71.25" customHeight="1">
      <c r="A31" s="828">
        <v>28</v>
      </c>
      <c r="B31" s="539" t="s">
        <v>1539</v>
      </c>
      <c r="C31" s="601" t="s">
        <v>1475</v>
      </c>
      <c r="D31" s="602" t="s">
        <v>136</v>
      </c>
      <c r="E31" s="811">
        <v>29</v>
      </c>
      <c r="F31" s="619" t="s">
        <v>271</v>
      </c>
      <c r="G31" s="499" t="s">
        <v>182</v>
      </c>
      <c r="H31" s="506" t="s">
        <v>229</v>
      </c>
      <c r="I31" s="505" t="s">
        <v>89</v>
      </c>
      <c r="J31" s="472">
        <v>34396</v>
      </c>
      <c r="K31" s="507" t="s">
        <v>476</v>
      </c>
      <c r="L31" s="508" t="s">
        <v>387</v>
      </c>
      <c r="M31" s="507" t="s">
        <v>77</v>
      </c>
      <c r="N31" s="509" t="s">
        <v>477</v>
      </c>
      <c r="O31" s="510" t="s">
        <v>804</v>
      </c>
      <c r="P31" s="511" t="s">
        <v>805</v>
      </c>
      <c r="Q31" s="512" t="s">
        <v>806</v>
      </c>
      <c r="R31" s="512" t="s">
        <v>807</v>
      </c>
      <c r="S31" s="510" t="s">
        <v>722</v>
      </c>
      <c r="T31" s="513">
        <v>10000</v>
      </c>
      <c r="U31" s="514" t="s">
        <v>74</v>
      </c>
      <c r="V31" s="620" t="s">
        <v>75</v>
      </c>
      <c r="W31" s="812"/>
      <c r="X31" s="638" t="s">
        <v>1067</v>
      </c>
      <c r="Y31" s="639">
        <v>6</v>
      </c>
      <c r="Z31" s="813" t="str">
        <f t="shared" si="0"/>
        <v>5</v>
      </c>
      <c r="AA31" s="644">
        <v>1</v>
      </c>
      <c r="AB31" s="813" t="str">
        <f t="shared" si="1"/>
        <v>1</v>
      </c>
      <c r="AC31" s="651">
        <v>2</v>
      </c>
      <c r="AD31" s="513">
        <v>5000</v>
      </c>
      <c r="AE31" s="507">
        <v>25000</v>
      </c>
      <c r="AF31" s="507">
        <v>0</v>
      </c>
      <c r="AG31" s="507">
        <v>0</v>
      </c>
      <c r="AH31" s="474">
        <f t="shared" si="2"/>
        <v>30000</v>
      </c>
      <c r="AI31" s="652">
        <f t="shared" si="3"/>
        <v>3750</v>
      </c>
      <c r="AJ31" s="814" t="e">
        <f>LOOKUP(AI31,#REF!,#REF!)</f>
        <v>#REF!</v>
      </c>
      <c r="AK31" s="715">
        <f t="shared" si="4"/>
        <v>360000</v>
      </c>
      <c r="AL31" s="513">
        <v>300</v>
      </c>
      <c r="AM31" s="513">
        <v>800</v>
      </c>
      <c r="AN31" s="513">
        <v>0</v>
      </c>
      <c r="AO31" s="513">
        <v>0</v>
      </c>
      <c r="AP31" s="477">
        <f t="shared" si="5"/>
        <v>1100</v>
      </c>
      <c r="AQ31" s="474">
        <v>1242</v>
      </c>
      <c r="AR31" s="652">
        <f t="shared" si="6"/>
        <v>1242</v>
      </c>
      <c r="AS31" s="813" t="str">
        <f t="shared" si="7"/>
        <v>2</v>
      </c>
      <c r="AT31" s="661">
        <v>24400</v>
      </c>
      <c r="AU31" s="734">
        <v>15000</v>
      </c>
      <c r="AV31" s="516">
        <v>2500</v>
      </c>
      <c r="AW31" s="662">
        <f t="shared" si="8"/>
        <v>8.3333333333333329E-2</v>
      </c>
      <c r="AX31" s="813" t="str">
        <f t="shared" si="9"/>
        <v>0</v>
      </c>
      <c r="AY31" s="668" t="s">
        <v>76</v>
      </c>
      <c r="AZ31" s="516">
        <v>2000</v>
      </c>
      <c r="BA31" s="516">
        <v>60000</v>
      </c>
      <c r="BB31" s="477">
        <f t="shared" si="10"/>
        <v>-30000</v>
      </c>
      <c r="BC31" s="477">
        <f t="shared" si="11"/>
        <v>720000</v>
      </c>
      <c r="BD31" s="517" t="s">
        <v>1186</v>
      </c>
      <c r="BE31" s="519" t="s">
        <v>1245</v>
      </c>
      <c r="BF31" s="517" t="s">
        <v>1202</v>
      </c>
      <c r="BG31" s="670" t="s">
        <v>1246</v>
      </c>
      <c r="BH31" s="816" t="str">
        <f t="shared" si="12"/>
        <v>0</v>
      </c>
      <c r="BI31" s="680" t="s">
        <v>1334</v>
      </c>
      <c r="BJ31" s="813" t="e">
        <f>LOOKUP($BI31,#REF!,#REF!)</f>
        <v>#REF!</v>
      </c>
      <c r="BK31" s="686">
        <v>5000000</v>
      </c>
      <c r="BL31" s="519" t="s">
        <v>1392</v>
      </c>
      <c r="BM31" s="670" t="s">
        <v>1393</v>
      </c>
      <c r="BN31" s="817">
        <v>0</v>
      </c>
      <c r="BO31" s="680" t="s">
        <v>1393</v>
      </c>
      <c r="BP31" s="816" t="str">
        <f t="shared" si="13"/>
        <v>0</v>
      </c>
      <c r="BQ31" s="686">
        <v>100000</v>
      </c>
      <c r="BR31" s="518">
        <v>0</v>
      </c>
      <c r="BS31" s="520">
        <v>150000</v>
      </c>
      <c r="BT31" s="518">
        <v>0</v>
      </c>
      <c r="BU31" s="693">
        <f t="shared" si="14"/>
        <v>5250000</v>
      </c>
      <c r="BV31" s="818" t="e">
        <f t="shared" si="15"/>
        <v>#REF!</v>
      </c>
      <c r="BW31" s="809">
        <f t="shared" si="16"/>
        <v>0</v>
      </c>
      <c r="BX31" s="699" t="e">
        <f t="shared" si="17"/>
        <v>#REF!</v>
      </c>
      <c r="BY31" s="839"/>
      <c r="BZ31" s="819"/>
      <c r="CA31" s="380"/>
      <c r="CB31" s="380"/>
      <c r="CC31" s="380"/>
      <c r="CD31" s="380"/>
      <c r="CE31" s="380"/>
      <c r="CF31" s="380"/>
      <c r="CG31" s="227"/>
      <c r="CH31" s="381"/>
      <c r="CI31" s="236"/>
      <c r="CJ31" s="236"/>
      <c r="CK31" s="236"/>
      <c r="CL31" s="382"/>
      <c r="CM31" s="236"/>
      <c r="CN31" s="374"/>
      <c r="CO31" s="374"/>
      <c r="CP31" s="374"/>
    </row>
    <row r="32" spans="1:94" s="521" customFormat="1" ht="71.25" customHeight="1">
      <c r="A32" s="828">
        <v>29</v>
      </c>
      <c r="B32" s="539" t="s">
        <v>1539</v>
      </c>
      <c r="C32" s="601" t="s">
        <v>1477</v>
      </c>
      <c r="D32" s="602" t="s">
        <v>136</v>
      </c>
      <c r="E32" s="811">
        <v>30</v>
      </c>
      <c r="F32" s="619" t="s">
        <v>273</v>
      </c>
      <c r="G32" s="499" t="s">
        <v>180</v>
      </c>
      <c r="H32" s="506" t="s">
        <v>229</v>
      </c>
      <c r="I32" s="505" t="s">
        <v>139</v>
      </c>
      <c r="J32" s="472">
        <v>34882</v>
      </c>
      <c r="K32" s="507" t="s">
        <v>481</v>
      </c>
      <c r="L32" s="508" t="s">
        <v>106</v>
      </c>
      <c r="M32" s="507" t="s">
        <v>91</v>
      </c>
      <c r="N32" s="509" t="s">
        <v>482</v>
      </c>
      <c r="O32" s="510" t="s">
        <v>813</v>
      </c>
      <c r="P32" s="511" t="s">
        <v>814</v>
      </c>
      <c r="Q32" s="512" t="s">
        <v>815</v>
      </c>
      <c r="R32" s="512" t="s">
        <v>659</v>
      </c>
      <c r="S32" s="510" t="s">
        <v>761</v>
      </c>
      <c r="T32" s="513">
        <v>4000</v>
      </c>
      <c r="U32" s="514" t="s">
        <v>74</v>
      </c>
      <c r="V32" s="620" t="s">
        <v>75</v>
      </c>
      <c r="W32" s="812"/>
      <c r="X32" s="638" t="s">
        <v>122</v>
      </c>
      <c r="Y32" s="639">
        <v>4</v>
      </c>
      <c r="Z32" s="813" t="str">
        <f t="shared" si="0"/>
        <v>3</v>
      </c>
      <c r="AA32" s="644">
        <v>1</v>
      </c>
      <c r="AB32" s="813" t="str">
        <f t="shared" si="1"/>
        <v>1</v>
      </c>
      <c r="AC32" s="651">
        <v>1</v>
      </c>
      <c r="AD32" s="513">
        <v>18000</v>
      </c>
      <c r="AE32" s="507">
        <v>0</v>
      </c>
      <c r="AF32" s="507">
        <v>0</v>
      </c>
      <c r="AG32" s="507">
        <v>3000</v>
      </c>
      <c r="AH32" s="474">
        <f t="shared" si="2"/>
        <v>21000</v>
      </c>
      <c r="AI32" s="652">
        <f t="shared" si="3"/>
        <v>4200</v>
      </c>
      <c r="AJ32" s="814" t="e">
        <f>LOOKUP(AI32,#REF!,#REF!)</f>
        <v>#REF!</v>
      </c>
      <c r="AK32" s="715">
        <f t="shared" si="4"/>
        <v>252000</v>
      </c>
      <c r="AL32" s="513">
        <v>200</v>
      </c>
      <c r="AM32" s="513">
        <v>3000</v>
      </c>
      <c r="AN32" s="513">
        <v>0</v>
      </c>
      <c r="AO32" s="513">
        <v>0</v>
      </c>
      <c r="AP32" s="477">
        <f t="shared" si="5"/>
        <v>3200</v>
      </c>
      <c r="AQ32" s="474">
        <v>1244</v>
      </c>
      <c r="AR32" s="652">
        <f t="shared" si="6"/>
        <v>1244</v>
      </c>
      <c r="AS32" s="813" t="str">
        <f t="shared" si="7"/>
        <v>2</v>
      </c>
      <c r="AT32" s="661">
        <v>42000</v>
      </c>
      <c r="AU32" s="734">
        <v>15000</v>
      </c>
      <c r="AV32" s="516">
        <v>1000</v>
      </c>
      <c r="AW32" s="662">
        <f t="shared" si="8"/>
        <v>4.7619047619047616E-2</v>
      </c>
      <c r="AX32" s="813" t="str">
        <f t="shared" si="9"/>
        <v>0</v>
      </c>
      <c r="AY32" s="668" t="s">
        <v>76</v>
      </c>
      <c r="AZ32" s="516">
        <v>1000</v>
      </c>
      <c r="BA32" s="516">
        <v>68200</v>
      </c>
      <c r="BB32" s="477">
        <f t="shared" si="10"/>
        <v>-47200</v>
      </c>
      <c r="BC32" s="477">
        <f t="shared" si="11"/>
        <v>818400</v>
      </c>
      <c r="BD32" s="517" t="s">
        <v>143</v>
      </c>
      <c r="BE32" s="517" t="s">
        <v>76</v>
      </c>
      <c r="BF32" s="517" t="s">
        <v>76</v>
      </c>
      <c r="BG32" s="669" t="s">
        <v>76</v>
      </c>
      <c r="BH32" s="816" t="str">
        <f t="shared" si="12"/>
        <v>2</v>
      </c>
      <c r="BI32" s="678">
        <v>0</v>
      </c>
      <c r="BJ32" s="813" t="e">
        <f>LOOKUP($BI32,#REF!,#REF!)</f>
        <v>#REF!</v>
      </c>
      <c r="BK32" s="685">
        <v>0</v>
      </c>
      <c r="BL32" s="519" t="s">
        <v>1358</v>
      </c>
      <c r="BM32" s="670" t="s">
        <v>1394</v>
      </c>
      <c r="BN32" s="817">
        <v>0</v>
      </c>
      <c r="BO32" s="680" t="s">
        <v>1394</v>
      </c>
      <c r="BP32" s="816" t="str">
        <f t="shared" si="13"/>
        <v>0</v>
      </c>
      <c r="BQ32" s="686">
        <v>1000000</v>
      </c>
      <c r="BR32" s="518">
        <v>0</v>
      </c>
      <c r="BS32" s="518">
        <v>0</v>
      </c>
      <c r="BT32" s="518">
        <v>0</v>
      </c>
      <c r="BU32" s="693">
        <f t="shared" si="14"/>
        <v>1000000</v>
      </c>
      <c r="BV32" s="818" t="e">
        <f t="shared" si="15"/>
        <v>#REF!</v>
      </c>
      <c r="BW32" s="809">
        <f t="shared" si="16"/>
        <v>0</v>
      </c>
      <c r="BX32" s="699" t="e">
        <f t="shared" si="17"/>
        <v>#REF!</v>
      </c>
      <c r="BY32" s="839"/>
      <c r="BZ32" s="819"/>
      <c r="CA32" s="380"/>
      <c r="CB32" s="380"/>
      <c r="CC32" s="380"/>
      <c r="CD32" s="380"/>
      <c r="CE32" s="380"/>
      <c r="CF32" s="380"/>
      <c r="CG32" s="227"/>
      <c r="CH32" s="381"/>
      <c r="CI32" s="236"/>
      <c r="CJ32" s="236"/>
      <c r="CK32" s="236"/>
      <c r="CL32" s="382"/>
      <c r="CM32" s="236"/>
      <c r="CN32" s="374"/>
      <c r="CO32" s="374"/>
      <c r="CP32" s="374"/>
    </row>
    <row r="33" spans="1:94" s="521" customFormat="1" ht="81" customHeight="1" thickBot="1">
      <c r="A33" s="859">
        <v>30</v>
      </c>
      <c r="B33" s="539" t="s">
        <v>1539</v>
      </c>
      <c r="C33" s="603" t="s">
        <v>1479</v>
      </c>
      <c r="D33" s="604" t="s">
        <v>136</v>
      </c>
      <c r="E33" s="811">
        <v>31</v>
      </c>
      <c r="F33" s="622" t="s">
        <v>274</v>
      </c>
      <c r="G33" s="623" t="s">
        <v>275</v>
      </c>
      <c r="H33" s="624" t="s">
        <v>229</v>
      </c>
      <c r="I33" s="625" t="s">
        <v>89</v>
      </c>
      <c r="J33" s="626">
        <v>34666</v>
      </c>
      <c r="K33" s="627" t="s">
        <v>485</v>
      </c>
      <c r="L33" s="628" t="s">
        <v>108</v>
      </c>
      <c r="M33" s="627" t="s">
        <v>91</v>
      </c>
      <c r="N33" s="629" t="s">
        <v>486</v>
      </c>
      <c r="O33" s="630" t="s">
        <v>819</v>
      </c>
      <c r="P33" s="631" t="s">
        <v>820</v>
      </c>
      <c r="Q33" s="632" t="s">
        <v>821</v>
      </c>
      <c r="R33" s="632" t="s">
        <v>822</v>
      </c>
      <c r="S33" s="630" t="s">
        <v>630</v>
      </c>
      <c r="T33" s="633">
        <v>4000</v>
      </c>
      <c r="U33" s="634" t="s">
        <v>74</v>
      </c>
      <c r="V33" s="635" t="s">
        <v>620</v>
      </c>
      <c r="W33" s="813"/>
      <c r="X33" s="640" t="s">
        <v>1070</v>
      </c>
      <c r="Y33" s="641">
        <v>5</v>
      </c>
      <c r="Z33" s="813" t="str">
        <f t="shared" si="0"/>
        <v>3</v>
      </c>
      <c r="AA33" s="645">
        <v>2</v>
      </c>
      <c r="AB33" s="813" t="str">
        <f t="shared" si="1"/>
        <v>1</v>
      </c>
      <c r="AC33" s="653">
        <v>3</v>
      </c>
      <c r="AD33" s="633">
        <v>0</v>
      </c>
      <c r="AE33" s="627">
        <v>19500</v>
      </c>
      <c r="AF33" s="627">
        <v>0</v>
      </c>
      <c r="AG33" s="627">
        <v>9000</v>
      </c>
      <c r="AH33" s="654">
        <f t="shared" si="2"/>
        <v>28500</v>
      </c>
      <c r="AI33" s="657">
        <f t="shared" si="3"/>
        <v>3562.5</v>
      </c>
      <c r="AJ33" s="815" t="e">
        <f>LOOKUP(AI33,#REF!,#REF!)</f>
        <v>#REF!</v>
      </c>
      <c r="AK33" s="717">
        <f t="shared" si="4"/>
        <v>342000</v>
      </c>
      <c r="AL33" s="633">
        <v>378</v>
      </c>
      <c r="AM33" s="633">
        <v>1043</v>
      </c>
      <c r="AN33" s="633">
        <v>0</v>
      </c>
      <c r="AO33" s="633">
        <v>0</v>
      </c>
      <c r="AP33" s="656">
        <f t="shared" si="5"/>
        <v>1421</v>
      </c>
      <c r="AQ33" s="654">
        <v>1246</v>
      </c>
      <c r="AR33" s="657">
        <f t="shared" si="6"/>
        <v>623</v>
      </c>
      <c r="AS33" s="813" t="str">
        <f t="shared" si="7"/>
        <v>2</v>
      </c>
      <c r="AT33" s="663">
        <v>15500</v>
      </c>
      <c r="AU33" s="830">
        <v>6000</v>
      </c>
      <c r="AV33" s="664">
        <v>500</v>
      </c>
      <c r="AW33" s="665">
        <f t="shared" si="8"/>
        <v>1.7543859649122806E-2</v>
      </c>
      <c r="AX33" s="813" t="str">
        <f t="shared" si="9"/>
        <v>0</v>
      </c>
      <c r="AY33" s="672">
        <v>8000</v>
      </c>
      <c r="AZ33" s="664">
        <v>3000</v>
      </c>
      <c r="BA33" s="664">
        <v>34000</v>
      </c>
      <c r="BB33" s="656">
        <f t="shared" si="10"/>
        <v>-5500</v>
      </c>
      <c r="BC33" s="656">
        <f t="shared" si="11"/>
        <v>408000</v>
      </c>
      <c r="BD33" s="673" t="s">
        <v>1186</v>
      </c>
      <c r="BE33" s="674" t="s">
        <v>125</v>
      </c>
      <c r="BF33" s="673" t="s">
        <v>1248</v>
      </c>
      <c r="BG33" s="676" t="s">
        <v>1249</v>
      </c>
      <c r="BH33" s="816" t="str">
        <f t="shared" si="12"/>
        <v>0</v>
      </c>
      <c r="BI33" s="832">
        <v>0</v>
      </c>
      <c r="BJ33" s="813" t="e">
        <f>LOOKUP($BI33,#REF!,#REF!)</f>
        <v>#REF!</v>
      </c>
      <c r="BK33" s="833">
        <v>0</v>
      </c>
      <c r="BL33" s="673" t="s">
        <v>76</v>
      </c>
      <c r="BM33" s="834" t="s">
        <v>76</v>
      </c>
      <c r="BN33" s="817">
        <v>0</v>
      </c>
      <c r="BO33" s="681" t="s">
        <v>76</v>
      </c>
      <c r="BP33" s="816" t="str">
        <f t="shared" si="13"/>
        <v>0</v>
      </c>
      <c r="BQ33" s="833">
        <v>0</v>
      </c>
      <c r="BR33" s="695">
        <v>0</v>
      </c>
      <c r="BS33" s="695">
        <v>0</v>
      </c>
      <c r="BT33" s="695">
        <v>0</v>
      </c>
      <c r="BU33" s="696">
        <f>SUM(BT33+BS33+BR33+BQ33+BK33)</f>
        <v>0</v>
      </c>
      <c r="BV33" s="818" t="e">
        <f>W33+Z33+AB33+AJ33+AS33+AX33+BH33+BJ33+BN33+BP33</f>
        <v>#REF!</v>
      </c>
      <c r="BW33" s="809">
        <f>CH33</f>
        <v>0</v>
      </c>
      <c r="BX33" s="702" t="e">
        <f t="shared" si="17"/>
        <v>#REF!</v>
      </c>
      <c r="BY33" s="703"/>
      <c r="BZ33" s="819"/>
      <c r="CA33" s="380"/>
      <c r="CB33" s="380"/>
      <c r="CC33" s="380"/>
      <c r="CD33" s="380"/>
      <c r="CE33" s="380"/>
      <c r="CF33" s="380"/>
      <c r="CG33" s="227"/>
      <c r="CH33" s="381"/>
      <c r="CI33" s="236"/>
      <c r="CJ33" s="236"/>
      <c r="CK33" s="236"/>
      <c r="CL33" s="382"/>
      <c r="CM33" s="236"/>
      <c r="CN33" s="236"/>
      <c r="CO33" s="236"/>
      <c r="CP33" s="236"/>
    </row>
    <row r="34" spans="1:94" s="521" customFormat="1" ht="71.25" customHeight="1">
      <c r="B34" s="539" t="s">
        <v>73</v>
      </c>
      <c r="C34" s="731" t="s">
        <v>1480</v>
      </c>
      <c r="D34" s="773" t="s">
        <v>136</v>
      </c>
      <c r="E34" s="539">
        <v>32</v>
      </c>
      <c r="F34" s="774" t="s">
        <v>276</v>
      </c>
      <c r="G34" s="775" t="s">
        <v>277</v>
      </c>
      <c r="H34" s="776" t="s">
        <v>2341</v>
      </c>
      <c r="I34" s="777" t="s">
        <v>89</v>
      </c>
      <c r="J34" s="778">
        <v>35072</v>
      </c>
      <c r="K34" s="779" t="s">
        <v>487</v>
      </c>
      <c r="L34" s="780" t="s">
        <v>2251</v>
      </c>
      <c r="M34" s="779" t="s">
        <v>91</v>
      </c>
      <c r="N34" s="781" t="s">
        <v>489</v>
      </c>
      <c r="O34" s="782" t="s">
        <v>823</v>
      </c>
      <c r="P34" s="783" t="s">
        <v>824</v>
      </c>
      <c r="Q34" s="784" t="s">
        <v>2248</v>
      </c>
      <c r="R34" s="784" t="s">
        <v>2553</v>
      </c>
      <c r="S34" s="782" t="s">
        <v>117</v>
      </c>
      <c r="T34" s="785" t="s">
        <v>2148</v>
      </c>
      <c r="U34" s="786" t="s">
        <v>74</v>
      </c>
      <c r="V34" s="787" t="s">
        <v>75</v>
      </c>
      <c r="W34" s="540"/>
      <c r="X34" s="788" t="s">
        <v>2249</v>
      </c>
      <c r="Y34" s="789">
        <v>9</v>
      </c>
      <c r="Z34" s="540" t="str">
        <f t="shared" si="0"/>
        <v>5</v>
      </c>
      <c r="AA34" s="790">
        <v>1</v>
      </c>
      <c r="AB34" s="540" t="str">
        <f t="shared" si="1"/>
        <v>1</v>
      </c>
      <c r="AC34" s="791">
        <v>1</v>
      </c>
      <c r="AD34" s="785">
        <v>15000</v>
      </c>
      <c r="AE34" s="779">
        <v>0</v>
      </c>
      <c r="AF34" s="779">
        <v>0</v>
      </c>
      <c r="AG34" s="779">
        <v>0</v>
      </c>
      <c r="AH34" s="576">
        <f t="shared" si="2"/>
        <v>15000</v>
      </c>
      <c r="AI34" s="576">
        <f t="shared" si="3"/>
        <v>1500</v>
      </c>
      <c r="AJ34" s="648" t="e">
        <f>LOOKUP(AI34,#REF!,#REF!)</f>
        <v>#REF!</v>
      </c>
      <c r="AK34" s="576">
        <f t="shared" si="4"/>
        <v>180000</v>
      </c>
      <c r="AL34" s="785">
        <v>313</v>
      </c>
      <c r="AM34" s="785">
        <v>3447</v>
      </c>
      <c r="AN34" s="785">
        <v>0</v>
      </c>
      <c r="AO34" s="785">
        <v>0</v>
      </c>
      <c r="AP34" s="571">
        <f t="shared" si="5"/>
        <v>3760</v>
      </c>
      <c r="AQ34" s="576">
        <v>1247</v>
      </c>
      <c r="AR34" s="792">
        <f t="shared" si="6"/>
        <v>1247</v>
      </c>
      <c r="AS34" s="540" t="str">
        <f t="shared" si="7"/>
        <v>2</v>
      </c>
      <c r="AT34" s="793" t="s">
        <v>1152</v>
      </c>
      <c r="AU34" s="794">
        <v>3500</v>
      </c>
      <c r="AV34" s="794">
        <v>100</v>
      </c>
      <c r="AW34" s="795">
        <f t="shared" si="8"/>
        <v>6.6666666666666671E-3</v>
      </c>
      <c r="AX34" s="540" t="str">
        <f t="shared" si="9"/>
        <v>0</v>
      </c>
      <c r="AY34" s="796" t="s">
        <v>76</v>
      </c>
      <c r="AZ34" s="794">
        <v>700</v>
      </c>
      <c r="BA34" s="794">
        <v>38060</v>
      </c>
      <c r="BB34" s="571">
        <f t="shared" si="10"/>
        <v>-23060</v>
      </c>
      <c r="BC34" s="571">
        <f t="shared" si="11"/>
        <v>456720</v>
      </c>
      <c r="BD34" s="797" t="s">
        <v>143</v>
      </c>
      <c r="BE34" s="797" t="s">
        <v>76</v>
      </c>
      <c r="BF34" s="797" t="s">
        <v>76</v>
      </c>
      <c r="BG34" s="798" t="s">
        <v>76</v>
      </c>
      <c r="BH34" s="541" t="str">
        <f t="shared" si="12"/>
        <v>2</v>
      </c>
      <c r="BI34" s="799">
        <v>0</v>
      </c>
      <c r="BJ34" s="540" t="e">
        <f>LOOKUP($BI34,#REF!,#REF!)</f>
        <v>#REF!</v>
      </c>
      <c r="BK34" s="800">
        <v>0</v>
      </c>
      <c r="BL34" s="801" t="s">
        <v>1396</v>
      </c>
      <c r="BM34" s="802" t="s">
        <v>1365</v>
      </c>
      <c r="BN34" s="542">
        <v>0</v>
      </c>
      <c r="BO34" s="803" t="s">
        <v>1365</v>
      </c>
      <c r="BP34" s="541" t="str">
        <f t="shared" si="13"/>
        <v>0</v>
      </c>
      <c r="BQ34" s="804">
        <v>400000</v>
      </c>
      <c r="BR34" s="805">
        <v>0</v>
      </c>
      <c r="BS34" s="805">
        <v>0</v>
      </c>
      <c r="BT34" s="805">
        <v>0</v>
      </c>
      <c r="BU34" s="806">
        <f t="shared" si="14"/>
        <v>400000</v>
      </c>
      <c r="BV34" s="543" t="e">
        <f t="shared" si="15"/>
        <v>#REF!</v>
      </c>
      <c r="BW34" s="529">
        <f t="shared" si="16"/>
        <v>0</v>
      </c>
      <c r="BX34" s="807" t="e">
        <f t="shared" si="17"/>
        <v>#REF!</v>
      </c>
      <c r="BY34" s="808"/>
      <c r="BZ34" s="544"/>
      <c r="CA34" s="483"/>
      <c r="CB34" s="483"/>
      <c r="CC34" s="483"/>
      <c r="CD34" s="483"/>
      <c r="CE34" s="483"/>
      <c r="CF34" s="483"/>
      <c r="CG34" s="477"/>
      <c r="CH34" s="483"/>
      <c r="CI34" s="467"/>
      <c r="CJ34" s="467"/>
      <c r="CK34" s="467"/>
      <c r="CL34" s="484"/>
      <c r="CM34" s="467"/>
      <c r="CN34" s="467"/>
      <c r="CO34" s="467"/>
      <c r="CP34" s="467"/>
    </row>
    <row r="35" spans="1:94" s="521" customFormat="1" ht="71.25" customHeight="1">
      <c r="B35" s="539" t="s">
        <v>73</v>
      </c>
      <c r="C35" s="601" t="s">
        <v>1482</v>
      </c>
      <c r="D35" s="602" t="s">
        <v>136</v>
      </c>
      <c r="E35" s="539">
        <v>33</v>
      </c>
      <c r="F35" s="619" t="s">
        <v>281</v>
      </c>
      <c r="G35" s="499" t="s">
        <v>138</v>
      </c>
      <c r="H35" s="506" t="s">
        <v>2341</v>
      </c>
      <c r="I35" s="505" t="s">
        <v>89</v>
      </c>
      <c r="J35" s="472">
        <v>36548</v>
      </c>
      <c r="K35" s="507" t="s">
        <v>493</v>
      </c>
      <c r="L35" s="508" t="s">
        <v>2250</v>
      </c>
      <c r="M35" s="507" t="s">
        <v>91</v>
      </c>
      <c r="N35" s="509" t="s">
        <v>495</v>
      </c>
      <c r="O35" s="515" t="s">
        <v>829</v>
      </c>
      <c r="P35" s="511" t="s">
        <v>830</v>
      </c>
      <c r="Q35" s="512" t="s">
        <v>2252</v>
      </c>
      <c r="R35" s="512" t="s">
        <v>2253</v>
      </c>
      <c r="S35" s="510" t="s">
        <v>832</v>
      </c>
      <c r="T35" s="513" t="s">
        <v>833</v>
      </c>
      <c r="U35" s="514" t="s">
        <v>74</v>
      </c>
      <c r="V35" s="620" t="s">
        <v>75</v>
      </c>
      <c r="W35" s="540"/>
      <c r="X35" s="638" t="s">
        <v>2254</v>
      </c>
      <c r="Y35" s="639">
        <v>2</v>
      </c>
      <c r="Z35" s="540" t="str">
        <f t="shared" si="0"/>
        <v>2</v>
      </c>
      <c r="AA35" s="643">
        <v>1</v>
      </c>
      <c r="AB35" s="540" t="str">
        <f t="shared" si="1"/>
        <v>1</v>
      </c>
      <c r="AC35" s="651">
        <v>1</v>
      </c>
      <c r="AD35" s="513">
        <v>25000</v>
      </c>
      <c r="AE35" s="507">
        <v>0</v>
      </c>
      <c r="AF35" s="507">
        <v>0</v>
      </c>
      <c r="AG35" s="507">
        <v>0</v>
      </c>
      <c r="AH35" s="474">
        <f t="shared" si="2"/>
        <v>25000</v>
      </c>
      <c r="AI35" s="474">
        <f t="shared" si="3"/>
        <v>8333.3333333333339</v>
      </c>
      <c r="AJ35" s="476" t="e">
        <f>LOOKUP(AI35,#REF!,#REF!)</f>
        <v>#REF!</v>
      </c>
      <c r="AK35" s="474">
        <f t="shared" si="4"/>
        <v>300000</v>
      </c>
      <c r="AL35" s="513">
        <v>350</v>
      </c>
      <c r="AM35" s="522">
        <v>10000</v>
      </c>
      <c r="AN35" s="513">
        <v>0</v>
      </c>
      <c r="AO35" s="513">
        <v>0</v>
      </c>
      <c r="AP35" s="477">
        <f t="shared" si="5"/>
        <v>10350</v>
      </c>
      <c r="AQ35" s="474">
        <v>1249</v>
      </c>
      <c r="AR35" s="652">
        <f>AQ35/AA35</f>
        <v>1249</v>
      </c>
      <c r="AS35" s="540" t="str">
        <f t="shared" si="7"/>
        <v>2</v>
      </c>
      <c r="AT35" s="661" t="s">
        <v>1152</v>
      </c>
      <c r="AU35" s="516">
        <v>6000</v>
      </c>
      <c r="AV35" s="516">
        <v>1000</v>
      </c>
      <c r="AW35" s="662">
        <f t="shared" si="8"/>
        <v>0.04</v>
      </c>
      <c r="AX35" s="540" t="str">
        <f t="shared" si="9"/>
        <v>0</v>
      </c>
      <c r="AY35" s="668" t="s">
        <v>76</v>
      </c>
      <c r="AZ35" s="516">
        <v>8000</v>
      </c>
      <c r="BA35" s="516">
        <v>48850</v>
      </c>
      <c r="BB35" s="477">
        <f t="shared" si="10"/>
        <v>-23850</v>
      </c>
      <c r="BC35" s="477">
        <f t="shared" si="11"/>
        <v>586200</v>
      </c>
      <c r="BD35" s="517" t="s">
        <v>143</v>
      </c>
      <c r="BE35" s="517" t="s">
        <v>76</v>
      </c>
      <c r="BF35" s="517" t="s">
        <v>76</v>
      </c>
      <c r="BG35" s="669" t="s">
        <v>76</v>
      </c>
      <c r="BH35" s="541" t="str">
        <f t="shared" si="12"/>
        <v>2</v>
      </c>
      <c r="BI35" s="678">
        <v>0</v>
      </c>
      <c r="BJ35" s="540" t="e">
        <f>LOOKUP($BI35,#REF!,#REF!)</f>
        <v>#REF!</v>
      </c>
      <c r="BK35" s="685">
        <v>0</v>
      </c>
      <c r="BL35" s="519" t="s">
        <v>1398</v>
      </c>
      <c r="BM35" s="670" t="s">
        <v>1399</v>
      </c>
      <c r="BN35" s="542">
        <v>0</v>
      </c>
      <c r="BO35" s="680" t="s">
        <v>1399</v>
      </c>
      <c r="BP35" s="541" t="str">
        <f t="shared" si="13"/>
        <v>0</v>
      </c>
      <c r="BQ35" s="686">
        <v>400000</v>
      </c>
      <c r="BR35" s="518">
        <v>0</v>
      </c>
      <c r="BS35" s="518">
        <v>0</v>
      </c>
      <c r="BT35" s="518">
        <v>0</v>
      </c>
      <c r="BU35" s="693">
        <f t="shared" si="14"/>
        <v>400000</v>
      </c>
      <c r="BV35" s="543" t="e">
        <f t="shared" si="15"/>
        <v>#REF!</v>
      </c>
      <c r="BW35" s="529">
        <f t="shared" si="16"/>
        <v>0</v>
      </c>
      <c r="BX35" s="699" t="e">
        <f t="shared" si="17"/>
        <v>#REF!</v>
      </c>
      <c r="BY35" s="700"/>
      <c r="BZ35" s="544"/>
      <c r="CA35" s="483"/>
      <c r="CB35" s="483"/>
      <c r="CC35" s="483"/>
      <c r="CD35" s="483"/>
      <c r="CE35" s="483"/>
      <c r="CF35" s="483"/>
      <c r="CG35" s="477"/>
      <c r="CH35" s="483"/>
      <c r="CI35" s="467"/>
      <c r="CJ35" s="467"/>
      <c r="CK35" s="467"/>
      <c r="CL35" s="484"/>
      <c r="CM35" s="467"/>
      <c r="CN35" s="467"/>
      <c r="CO35" s="467"/>
      <c r="CP35" s="467"/>
    </row>
    <row r="36" spans="1:94" s="521" customFormat="1" ht="71.25" customHeight="1">
      <c r="B36" s="539" t="s">
        <v>73</v>
      </c>
      <c r="C36" s="601" t="s">
        <v>1484</v>
      </c>
      <c r="D36" s="602" t="s">
        <v>136</v>
      </c>
      <c r="E36" s="539">
        <v>34</v>
      </c>
      <c r="F36" s="619" t="s">
        <v>284</v>
      </c>
      <c r="G36" s="499" t="s">
        <v>285</v>
      </c>
      <c r="H36" s="506" t="s">
        <v>2341</v>
      </c>
      <c r="I36" s="505" t="s">
        <v>89</v>
      </c>
      <c r="J36" s="472">
        <v>36470</v>
      </c>
      <c r="K36" s="507" t="s">
        <v>498</v>
      </c>
      <c r="L36" s="508" t="s">
        <v>2259</v>
      </c>
      <c r="M36" s="507" t="s">
        <v>91</v>
      </c>
      <c r="N36" s="509" t="s">
        <v>499</v>
      </c>
      <c r="O36" s="510" t="s">
        <v>838</v>
      </c>
      <c r="P36" s="511" t="s">
        <v>839</v>
      </c>
      <c r="Q36" s="512" t="s">
        <v>2255</v>
      </c>
      <c r="R36" s="512" t="s">
        <v>774</v>
      </c>
      <c r="S36" s="510" t="s">
        <v>774</v>
      </c>
      <c r="T36" s="513" t="s">
        <v>2256</v>
      </c>
      <c r="U36" s="514" t="s">
        <v>74</v>
      </c>
      <c r="V36" s="621" t="s">
        <v>2257</v>
      </c>
      <c r="W36" s="540"/>
      <c r="X36" s="638" t="s">
        <v>2258</v>
      </c>
      <c r="Y36" s="639">
        <v>6</v>
      </c>
      <c r="Z36" s="540" t="str">
        <f t="shared" si="0"/>
        <v>5</v>
      </c>
      <c r="AA36" s="644">
        <v>4</v>
      </c>
      <c r="AB36" s="540" t="str">
        <f t="shared" si="1"/>
        <v>2</v>
      </c>
      <c r="AC36" s="651">
        <v>1</v>
      </c>
      <c r="AD36" s="513">
        <v>30000</v>
      </c>
      <c r="AE36" s="507">
        <v>0</v>
      </c>
      <c r="AF36" s="507">
        <v>0</v>
      </c>
      <c r="AG36" s="507">
        <v>0</v>
      </c>
      <c r="AH36" s="474">
        <f t="shared" si="2"/>
        <v>30000</v>
      </c>
      <c r="AI36" s="474">
        <f t="shared" si="3"/>
        <v>4285.7142857142853</v>
      </c>
      <c r="AJ36" s="476" t="e">
        <f>LOOKUP(AI36,#REF!,#REF!)</f>
        <v>#REF!</v>
      </c>
      <c r="AK36" s="474">
        <f t="shared" si="4"/>
        <v>360000</v>
      </c>
      <c r="AL36" s="513">
        <v>301</v>
      </c>
      <c r="AM36" s="513">
        <v>6998</v>
      </c>
      <c r="AN36" s="513">
        <v>0</v>
      </c>
      <c r="AO36" s="513">
        <v>0</v>
      </c>
      <c r="AP36" s="477">
        <f t="shared" si="5"/>
        <v>7299</v>
      </c>
      <c r="AQ36" s="474">
        <v>1251</v>
      </c>
      <c r="AR36" s="652">
        <f t="shared" si="6"/>
        <v>312.75</v>
      </c>
      <c r="AS36" s="540" t="str">
        <f t="shared" si="7"/>
        <v>3</v>
      </c>
      <c r="AT36" s="661" t="s">
        <v>1155</v>
      </c>
      <c r="AU36" s="516">
        <v>15000</v>
      </c>
      <c r="AV36" s="516">
        <v>500</v>
      </c>
      <c r="AW36" s="662">
        <f t="shared" si="8"/>
        <v>1.6666666666666666E-2</v>
      </c>
      <c r="AX36" s="540" t="str">
        <f t="shared" si="9"/>
        <v>0</v>
      </c>
      <c r="AY36" s="668">
        <v>20000</v>
      </c>
      <c r="AZ36" s="516">
        <v>500</v>
      </c>
      <c r="BA36" s="516">
        <v>71019</v>
      </c>
      <c r="BB36" s="477">
        <f t="shared" si="10"/>
        <v>-41019</v>
      </c>
      <c r="BC36" s="477">
        <f t="shared" si="11"/>
        <v>852228</v>
      </c>
      <c r="BD36" s="517" t="s">
        <v>143</v>
      </c>
      <c r="BE36" s="517" t="s">
        <v>76</v>
      </c>
      <c r="BF36" s="517" t="s">
        <v>76</v>
      </c>
      <c r="BG36" s="669" t="s">
        <v>76</v>
      </c>
      <c r="BH36" s="541" t="str">
        <f t="shared" si="12"/>
        <v>2</v>
      </c>
      <c r="BI36" s="678">
        <v>0</v>
      </c>
      <c r="BJ36" s="540" t="e">
        <f>LOOKUP($BI36,#REF!,#REF!)</f>
        <v>#REF!</v>
      </c>
      <c r="BK36" s="685">
        <v>0</v>
      </c>
      <c r="BL36" s="517" t="s">
        <v>76</v>
      </c>
      <c r="BM36" s="669" t="s">
        <v>76</v>
      </c>
      <c r="BN36" s="542">
        <v>0</v>
      </c>
      <c r="BO36" s="679" t="s">
        <v>76</v>
      </c>
      <c r="BP36" s="541" t="str">
        <f t="shared" si="13"/>
        <v>0</v>
      </c>
      <c r="BQ36" s="685">
        <v>0</v>
      </c>
      <c r="BR36" s="518">
        <v>0</v>
      </c>
      <c r="BS36" s="518">
        <v>0</v>
      </c>
      <c r="BT36" s="518">
        <v>0</v>
      </c>
      <c r="BU36" s="693">
        <f t="shared" si="14"/>
        <v>0</v>
      </c>
      <c r="BV36" s="543" t="e">
        <f t="shared" si="15"/>
        <v>#REF!</v>
      </c>
      <c r="BW36" s="529">
        <f t="shared" si="16"/>
        <v>0</v>
      </c>
      <c r="BX36" s="699" t="e">
        <f t="shared" si="17"/>
        <v>#REF!</v>
      </c>
      <c r="BY36" s="700"/>
      <c r="BZ36" s="545" t="s">
        <v>2260</v>
      </c>
      <c r="CA36" s="483"/>
      <c r="CB36" s="483"/>
      <c r="CC36" s="483"/>
      <c r="CD36" s="483"/>
      <c r="CE36" s="483"/>
      <c r="CF36" s="483"/>
      <c r="CG36" s="477"/>
      <c r="CH36" s="483"/>
      <c r="CI36" s="467"/>
      <c r="CJ36" s="467"/>
      <c r="CK36" s="467"/>
      <c r="CL36" s="484"/>
      <c r="CM36" s="467"/>
      <c r="CN36" s="467"/>
      <c r="CO36" s="467"/>
      <c r="CP36" s="467"/>
    </row>
    <row r="37" spans="1:94" s="521" customFormat="1" ht="71.25" customHeight="1">
      <c r="B37" s="539" t="s">
        <v>73</v>
      </c>
      <c r="C37" s="601" t="s">
        <v>1485</v>
      </c>
      <c r="D37" s="602" t="s">
        <v>136</v>
      </c>
      <c r="E37" s="539">
        <v>35</v>
      </c>
      <c r="F37" s="619" t="s">
        <v>286</v>
      </c>
      <c r="G37" s="499" t="s">
        <v>287</v>
      </c>
      <c r="H37" s="506" t="s">
        <v>2341</v>
      </c>
      <c r="I37" s="505" t="s">
        <v>89</v>
      </c>
      <c r="J37" s="472">
        <v>36583</v>
      </c>
      <c r="K37" s="507" t="s">
        <v>500</v>
      </c>
      <c r="L37" s="508" t="s">
        <v>2261</v>
      </c>
      <c r="M37" s="507" t="s">
        <v>91</v>
      </c>
      <c r="N37" s="509" t="s">
        <v>501</v>
      </c>
      <c r="O37" s="510" t="s">
        <v>841</v>
      </c>
      <c r="P37" s="511" t="s">
        <v>842</v>
      </c>
      <c r="Q37" s="512" t="s">
        <v>2262</v>
      </c>
      <c r="R37" s="512" t="s">
        <v>2263</v>
      </c>
      <c r="S37" s="510" t="s">
        <v>843</v>
      </c>
      <c r="T37" s="513" t="s">
        <v>833</v>
      </c>
      <c r="U37" s="514" t="s">
        <v>74</v>
      </c>
      <c r="V37" s="621" t="s">
        <v>2264</v>
      </c>
      <c r="W37" s="540"/>
      <c r="X37" s="638" t="s">
        <v>2265</v>
      </c>
      <c r="Y37" s="639">
        <v>4</v>
      </c>
      <c r="Z37" s="540" t="str">
        <f t="shared" si="0"/>
        <v>3</v>
      </c>
      <c r="AA37" s="644">
        <v>2</v>
      </c>
      <c r="AB37" s="540" t="str">
        <f t="shared" si="1"/>
        <v>1</v>
      </c>
      <c r="AC37" s="651">
        <v>1</v>
      </c>
      <c r="AD37" s="513">
        <v>0</v>
      </c>
      <c r="AE37" s="507">
        <v>15000</v>
      </c>
      <c r="AF37" s="507">
        <v>0</v>
      </c>
      <c r="AG37" s="507">
        <v>0</v>
      </c>
      <c r="AH37" s="474">
        <f t="shared" si="2"/>
        <v>15000</v>
      </c>
      <c r="AI37" s="474">
        <f t="shared" si="3"/>
        <v>3000</v>
      </c>
      <c r="AJ37" s="476" t="e">
        <f>LOOKUP(AI37,#REF!,#REF!)</f>
        <v>#REF!</v>
      </c>
      <c r="AK37" s="474">
        <f t="shared" si="4"/>
        <v>180000</v>
      </c>
      <c r="AL37" s="513">
        <v>340</v>
      </c>
      <c r="AM37" s="513">
        <v>5370</v>
      </c>
      <c r="AN37" s="513">
        <v>0</v>
      </c>
      <c r="AO37" s="513">
        <v>420</v>
      </c>
      <c r="AP37" s="477">
        <f t="shared" si="5"/>
        <v>6130</v>
      </c>
      <c r="AQ37" s="474">
        <v>1252</v>
      </c>
      <c r="AR37" s="652">
        <f t="shared" si="6"/>
        <v>626</v>
      </c>
      <c r="AS37" s="540" t="str">
        <f t="shared" si="7"/>
        <v>2</v>
      </c>
      <c r="AT37" s="661" t="s">
        <v>1156</v>
      </c>
      <c r="AU37" s="516">
        <v>8000</v>
      </c>
      <c r="AV37" s="516">
        <v>0</v>
      </c>
      <c r="AW37" s="662">
        <f t="shared" si="8"/>
        <v>0</v>
      </c>
      <c r="AX37" s="540" t="str">
        <f t="shared" si="9"/>
        <v>0</v>
      </c>
      <c r="AY37" s="668" t="s">
        <v>76</v>
      </c>
      <c r="AZ37" s="516">
        <v>2000</v>
      </c>
      <c r="BA37" s="516">
        <v>42630</v>
      </c>
      <c r="BB37" s="477">
        <f t="shared" si="10"/>
        <v>-27630</v>
      </c>
      <c r="BC37" s="477">
        <f t="shared" si="11"/>
        <v>511560</v>
      </c>
      <c r="BD37" s="517" t="s">
        <v>143</v>
      </c>
      <c r="BE37" s="517" t="s">
        <v>76</v>
      </c>
      <c r="BF37" s="517" t="s">
        <v>76</v>
      </c>
      <c r="BG37" s="669" t="s">
        <v>76</v>
      </c>
      <c r="BH37" s="541" t="str">
        <f t="shared" si="12"/>
        <v>2</v>
      </c>
      <c r="BI37" s="678">
        <v>0</v>
      </c>
      <c r="BJ37" s="540" t="e">
        <f>LOOKUP($BI37,#REF!,#REF!)</f>
        <v>#REF!</v>
      </c>
      <c r="BK37" s="685">
        <v>0</v>
      </c>
      <c r="BL37" s="519" t="s">
        <v>1400</v>
      </c>
      <c r="BM37" s="670" t="s">
        <v>1359</v>
      </c>
      <c r="BN37" s="542">
        <v>0</v>
      </c>
      <c r="BO37" s="680" t="s">
        <v>1359</v>
      </c>
      <c r="BP37" s="541" t="str">
        <f t="shared" si="13"/>
        <v>0</v>
      </c>
      <c r="BQ37" s="686">
        <v>2000000</v>
      </c>
      <c r="BR37" s="518">
        <v>0</v>
      </c>
      <c r="BS37" s="518">
        <v>0</v>
      </c>
      <c r="BT37" s="518">
        <v>0</v>
      </c>
      <c r="BU37" s="693">
        <f t="shared" si="14"/>
        <v>2000000</v>
      </c>
      <c r="BV37" s="543" t="e">
        <f t="shared" si="15"/>
        <v>#REF!</v>
      </c>
      <c r="BW37" s="529">
        <f t="shared" si="16"/>
        <v>0</v>
      </c>
      <c r="BX37" s="699" t="e">
        <f t="shared" si="17"/>
        <v>#REF!</v>
      </c>
      <c r="BY37" s="701" t="s">
        <v>2266</v>
      </c>
      <c r="BZ37" s="544"/>
      <c r="CA37" s="483"/>
      <c r="CB37" s="483"/>
      <c r="CC37" s="483"/>
      <c r="CD37" s="483"/>
      <c r="CE37" s="483"/>
      <c r="CF37" s="483"/>
      <c r="CG37" s="477"/>
      <c r="CH37" s="483"/>
      <c r="CI37" s="467"/>
      <c r="CJ37" s="467"/>
      <c r="CK37" s="467"/>
      <c r="CL37" s="484"/>
      <c r="CM37" s="467"/>
      <c r="CN37" s="467"/>
      <c r="CO37" s="467"/>
      <c r="CP37" s="467"/>
    </row>
    <row r="38" spans="1:94" s="521" customFormat="1" ht="71.25" customHeight="1">
      <c r="B38" s="539" t="s">
        <v>73</v>
      </c>
      <c r="C38" s="601" t="s">
        <v>1486</v>
      </c>
      <c r="D38" s="602" t="s">
        <v>136</v>
      </c>
      <c r="E38" s="539">
        <v>36</v>
      </c>
      <c r="F38" s="619" t="s">
        <v>164</v>
      </c>
      <c r="G38" s="499" t="s">
        <v>288</v>
      </c>
      <c r="H38" s="506" t="s">
        <v>2341</v>
      </c>
      <c r="I38" s="505" t="s">
        <v>89</v>
      </c>
      <c r="J38" s="472">
        <v>35986</v>
      </c>
      <c r="K38" s="507" t="s">
        <v>502</v>
      </c>
      <c r="L38" s="508" t="s">
        <v>503</v>
      </c>
      <c r="M38" s="507" t="s">
        <v>91</v>
      </c>
      <c r="N38" s="509" t="s">
        <v>504</v>
      </c>
      <c r="O38" s="510" t="s">
        <v>844</v>
      </c>
      <c r="P38" s="511" t="s">
        <v>845</v>
      </c>
      <c r="Q38" s="512" t="s">
        <v>2267</v>
      </c>
      <c r="R38" s="512" t="s">
        <v>2268</v>
      </c>
      <c r="S38" s="510" t="s">
        <v>847</v>
      </c>
      <c r="T38" s="513" t="s">
        <v>115</v>
      </c>
      <c r="U38" s="514" t="s">
        <v>74</v>
      </c>
      <c r="V38" s="620" t="s">
        <v>75</v>
      </c>
      <c r="W38" s="540"/>
      <c r="X38" s="638" t="s">
        <v>2269</v>
      </c>
      <c r="Y38" s="639">
        <v>4</v>
      </c>
      <c r="Z38" s="540" t="str">
        <f t="shared" si="0"/>
        <v>3</v>
      </c>
      <c r="AA38" s="644">
        <v>2</v>
      </c>
      <c r="AB38" s="540" t="str">
        <f t="shared" si="1"/>
        <v>1</v>
      </c>
      <c r="AC38" s="651">
        <v>1</v>
      </c>
      <c r="AD38" s="507">
        <v>35125</v>
      </c>
      <c r="AE38" s="507">
        <v>0</v>
      </c>
      <c r="AF38" s="507">
        <v>0</v>
      </c>
      <c r="AG38" s="507">
        <v>0</v>
      </c>
      <c r="AH38" s="474">
        <f t="shared" si="2"/>
        <v>35125</v>
      </c>
      <c r="AI38" s="474">
        <f t="shared" si="3"/>
        <v>7025</v>
      </c>
      <c r="AJ38" s="476" t="e">
        <f>LOOKUP(AI38,#REF!,#REF!)</f>
        <v>#REF!</v>
      </c>
      <c r="AK38" s="474">
        <f t="shared" si="4"/>
        <v>421500</v>
      </c>
      <c r="AL38" s="513">
        <v>693</v>
      </c>
      <c r="AM38" s="513">
        <v>6330</v>
      </c>
      <c r="AN38" s="513">
        <v>0</v>
      </c>
      <c r="AO38" s="513">
        <v>0</v>
      </c>
      <c r="AP38" s="477">
        <f t="shared" si="5"/>
        <v>7023</v>
      </c>
      <c r="AQ38" s="474">
        <v>1253</v>
      </c>
      <c r="AR38" s="652">
        <f t="shared" si="6"/>
        <v>626.5</v>
      </c>
      <c r="AS38" s="540" t="str">
        <f t="shared" si="7"/>
        <v>2</v>
      </c>
      <c r="AT38" s="661" t="s">
        <v>1157</v>
      </c>
      <c r="AU38" s="516">
        <v>13000</v>
      </c>
      <c r="AV38" s="516">
        <v>0</v>
      </c>
      <c r="AW38" s="662">
        <f t="shared" si="8"/>
        <v>0</v>
      </c>
      <c r="AX38" s="540" t="str">
        <f t="shared" si="9"/>
        <v>0</v>
      </c>
      <c r="AY38" s="668" t="s">
        <v>76</v>
      </c>
      <c r="AZ38" s="516">
        <v>5000</v>
      </c>
      <c r="BA38" s="516">
        <v>53358</v>
      </c>
      <c r="BB38" s="477">
        <f t="shared" si="10"/>
        <v>-18233</v>
      </c>
      <c r="BC38" s="477">
        <f t="shared" si="11"/>
        <v>640296</v>
      </c>
      <c r="BD38" s="517" t="s">
        <v>143</v>
      </c>
      <c r="BE38" s="517" t="s">
        <v>76</v>
      </c>
      <c r="BF38" s="517" t="s">
        <v>76</v>
      </c>
      <c r="BG38" s="669" t="s">
        <v>76</v>
      </c>
      <c r="BH38" s="541" t="str">
        <f t="shared" si="12"/>
        <v>2</v>
      </c>
      <c r="BI38" s="678">
        <v>0</v>
      </c>
      <c r="BJ38" s="540" t="e">
        <f>LOOKUP($BI38,#REF!,#REF!)</f>
        <v>#REF!</v>
      </c>
      <c r="BK38" s="685">
        <v>0</v>
      </c>
      <c r="BL38" s="517" t="s">
        <v>76</v>
      </c>
      <c r="BM38" s="669" t="s">
        <v>76</v>
      </c>
      <c r="BN38" s="542">
        <v>0</v>
      </c>
      <c r="BO38" s="679" t="s">
        <v>76</v>
      </c>
      <c r="BP38" s="541" t="str">
        <f t="shared" si="13"/>
        <v>0</v>
      </c>
      <c r="BQ38" s="685">
        <v>0</v>
      </c>
      <c r="BR38" s="518">
        <v>0</v>
      </c>
      <c r="BS38" s="518">
        <v>0</v>
      </c>
      <c r="BT38" s="518">
        <v>0</v>
      </c>
      <c r="BU38" s="693">
        <f t="shared" si="14"/>
        <v>0</v>
      </c>
      <c r="BV38" s="543" t="e">
        <f t="shared" si="15"/>
        <v>#REF!</v>
      </c>
      <c r="BW38" s="529">
        <f t="shared" si="16"/>
        <v>0</v>
      </c>
      <c r="BX38" s="699" t="e">
        <f t="shared" si="17"/>
        <v>#REF!</v>
      </c>
      <c r="BY38" s="701" t="s">
        <v>2271</v>
      </c>
      <c r="BZ38" s="544" t="s">
        <v>2270</v>
      </c>
      <c r="CA38" s="483"/>
      <c r="CB38" s="483"/>
      <c r="CC38" s="483"/>
      <c r="CD38" s="483"/>
      <c r="CE38" s="483"/>
      <c r="CF38" s="483"/>
      <c r="CG38" s="477"/>
      <c r="CH38" s="483"/>
      <c r="CI38" s="467"/>
      <c r="CJ38" s="467"/>
      <c r="CK38" s="467"/>
      <c r="CL38" s="484"/>
      <c r="CM38" s="467"/>
      <c r="CN38" s="467"/>
      <c r="CO38" s="467"/>
      <c r="CP38" s="467"/>
    </row>
    <row r="39" spans="1:94" s="521" customFormat="1" ht="71.25" customHeight="1">
      <c r="B39" s="539" t="s">
        <v>73</v>
      </c>
      <c r="C39" s="601" t="s">
        <v>1487</v>
      </c>
      <c r="D39" s="602" t="s">
        <v>136</v>
      </c>
      <c r="E39" s="539">
        <v>37</v>
      </c>
      <c r="F39" s="619" t="s">
        <v>289</v>
      </c>
      <c r="G39" s="499" t="s">
        <v>290</v>
      </c>
      <c r="H39" s="506" t="s">
        <v>2341</v>
      </c>
      <c r="I39" s="505" t="s">
        <v>89</v>
      </c>
      <c r="J39" s="472">
        <v>36548</v>
      </c>
      <c r="K39" s="507" t="s">
        <v>505</v>
      </c>
      <c r="L39" s="508" t="s">
        <v>2274</v>
      </c>
      <c r="M39" s="507" t="s">
        <v>77</v>
      </c>
      <c r="N39" s="509" t="s">
        <v>507</v>
      </c>
      <c r="O39" s="510" t="s">
        <v>848</v>
      </c>
      <c r="P39" s="511" t="s">
        <v>849</v>
      </c>
      <c r="Q39" s="512" t="s">
        <v>2272</v>
      </c>
      <c r="R39" s="512" t="s">
        <v>2273</v>
      </c>
      <c r="S39" s="510" t="s">
        <v>851</v>
      </c>
      <c r="T39" s="513">
        <v>18000</v>
      </c>
      <c r="U39" s="514" t="s">
        <v>74</v>
      </c>
      <c r="V39" s="621" t="s">
        <v>2275</v>
      </c>
      <c r="W39" s="540"/>
      <c r="X39" s="638" t="s">
        <v>1078</v>
      </c>
      <c r="Y39" s="639">
        <v>5</v>
      </c>
      <c r="Z39" s="540" t="str">
        <f t="shared" si="0"/>
        <v>3</v>
      </c>
      <c r="AA39" s="644">
        <v>3</v>
      </c>
      <c r="AB39" s="540" t="str">
        <f t="shared" si="1"/>
        <v>1</v>
      </c>
      <c r="AC39" s="651">
        <v>0</v>
      </c>
      <c r="AD39" s="507">
        <v>0</v>
      </c>
      <c r="AE39" s="507">
        <v>0</v>
      </c>
      <c r="AF39" s="507">
        <v>0</v>
      </c>
      <c r="AG39" s="507">
        <v>0</v>
      </c>
      <c r="AH39" s="523">
        <v>0</v>
      </c>
      <c r="AI39" s="474">
        <f t="shared" si="3"/>
        <v>0</v>
      </c>
      <c r="AJ39" s="476" t="e">
        <f>LOOKUP(AI39,#REF!,#REF!)</f>
        <v>#REF!</v>
      </c>
      <c r="AK39" s="474">
        <f t="shared" si="4"/>
        <v>0</v>
      </c>
      <c r="AL39" s="522">
        <v>6000</v>
      </c>
      <c r="AM39" s="522">
        <v>3835</v>
      </c>
      <c r="AN39" s="513">
        <v>4305</v>
      </c>
      <c r="AO39" s="513">
        <v>0</v>
      </c>
      <c r="AP39" s="477">
        <f t="shared" si="5"/>
        <v>14140</v>
      </c>
      <c r="AQ39" s="474">
        <v>1254</v>
      </c>
      <c r="AR39" s="652">
        <f t="shared" si="6"/>
        <v>418</v>
      </c>
      <c r="AS39" s="540" t="str">
        <f t="shared" si="7"/>
        <v>3</v>
      </c>
      <c r="AT39" s="661" t="s">
        <v>1154</v>
      </c>
      <c r="AU39" s="516">
        <v>8000</v>
      </c>
      <c r="AV39" s="516">
        <v>5000</v>
      </c>
      <c r="AW39" s="662" t="e">
        <f t="shared" si="8"/>
        <v>#DIV/0!</v>
      </c>
      <c r="AX39" s="540" t="e">
        <f t="shared" si="9"/>
        <v>#DIV/0!</v>
      </c>
      <c r="AY39" s="668">
        <v>15000</v>
      </c>
      <c r="AZ39" s="516">
        <v>3000</v>
      </c>
      <c r="BA39" s="516">
        <v>90500</v>
      </c>
      <c r="BB39" s="477">
        <f t="shared" si="10"/>
        <v>-90500</v>
      </c>
      <c r="BC39" s="477">
        <f t="shared" si="11"/>
        <v>1086000</v>
      </c>
      <c r="BD39" s="517" t="s">
        <v>143</v>
      </c>
      <c r="BE39" s="517" t="s">
        <v>76</v>
      </c>
      <c r="BF39" s="517" t="s">
        <v>76</v>
      </c>
      <c r="BG39" s="669" t="s">
        <v>76</v>
      </c>
      <c r="BH39" s="541" t="str">
        <f t="shared" si="12"/>
        <v>2</v>
      </c>
      <c r="BI39" s="678">
        <v>0</v>
      </c>
      <c r="BJ39" s="540" t="e">
        <f>LOOKUP($BI39,#REF!,#REF!)</f>
        <v>#REF!</v>
      </c>
      <c r="BK39" s="685">
        <v>0</v>
      </c>
      <c r="BL39" s="517" t="s">
        <v>76</v>
      </c>
      <c r="BM39" s="669" t="s">
        <v>76</v>
      </c>
      <c r="BN39" s="542">
        <v>0</v>
      </c>
      <c r="BO39" s="679" t="s">
        <v>76</v>
      </c>
      <c r="BP39" s="541" t="str">
        <f t="shared" si="13"/>
        <v>0</v>
      </c>
      <c r="BQ39" s="685">
        <v>0</v>
      </c>
      <c r="BR39" s="518">
        <v>0</v>
      </c>
      <c r="BS39" s="518">
        <v>0</v>
      </c>
      <c r="BT39" s="518">
        <v>0</v>
      </c>
      <c r="BU39" s="693">
        <f t="shared" si="14"/>
        <v>0</v>
      </c>
      <c r="BV39" s="543" t="e">
        <f t="shared" si="15"/>
        <v>#REF!</v>
      </c>
      <c r="BW39" s="529">
        <f t="shared" si="16"/>
        <v>0</v>
      </c>
      <c r="BX39" s="699" t="e">
        <f t="shared" si="17"/>
        <v>#REF!</v>
      </c>
      <c r="BY39" s="701" t="s">
        <v>2276</v>
      </c>
      <c r="BZ39" s="546" t="s">
        <v>1956</v>
      </c>
      <c r="CA39" s="483"/>
      <c r="CB39" s="483"/>
      <c r="CC39" s="483"/>
      <c r="CD39" s="483"/>
      <c r="CE39" s="483"/>
      <c r="CF39" s="483"/>
      <c r="CG39" s="477"/>
      <c r="CH39" s="483"/>
      <c r="CI39" s="467"/>
      <c r="CJ39" s="467"/>
      <c r="CK39" s="467"/>
      <c r="CL39" s="484"/>
      <c r="CM39" s="467"/>
      <c r="CN39" s="467"/>
      <c r="CO39" s="467"/>
      <c r="CP39" s="467"/>
    </row>
    <row r="40" spans="1:94" s="521" customFormat="1" ht="83.25" customHeight="1">
      <c r="B40" s="539" t="s">
        <v>73</v>
      </c>
      <c r="C40" s="601" t="s">
        <v>1488</v>
      </c>
      <c r="D40" s="602" t="s">
        <v>136</v>
      </c>
      <c r="E40" s="539">
        <v>38</v>
      </c>
      <c r="F40" s="619" t="s">
        <v>291</v>
      </c>
      <c r="G40" s="499" t="s">
        <v>145</v>
      </c>
      <c r="H40" s="506" t="s">
        <v>2341</v>
      </c>
      <c r="I40" s="505" t="s">
        <v>89</v>
      </c>
      <c r="J40" s="472">
        <v>36693</v>
      </c>
      <c r="K40" s="507" t="s">
        <v>508</v>
      </c>
      <c r="L40" s="508" t="s">
        <v>2250</v>
      </c>
      <c r="M40" s="507" t="s">
        <v>91</v>
      </c>
      <c r="N40" s="509" t="s">
        <v>509</v>
      </c>
      <c r="O40" s="510" t="s">
        <v>852</v>
      </c>
      <c r="P40" s="511" t="s">
        <v>853</v>
      </c>
      <c r="Q40" s="512" t="s">
        <v>2277</v>
      </c>
      <c r="R40" s="512" t="s">
        <v>2278</v>
      </c>
      <c r="S40" s="510" t="s">
        <v>832</v>
      </c>
      <c r="T40" s="513" t="s">
        <v>76</v>
      </c>
      <c r="U40" s="514" t="s">
        <v>74</v>
      </c>
      <c r="V40" s="620" t="s">
        <v>75</v>
      </c>
      <c r="W40" s="540"/>
      <c r="X40" s="638" t="s">
        <v>2279</v>
      </c>
      <c r="Y40" s="639">
        <v>8</v>
      </c>
      <c r="Z40" s="540" t="str">
        <f t="shared" si="0"/>
        <v>5</v>
      </c>
      <c r="AA40" s="644">
        <v>4</v>
      </c>
      <c r="AB40" s="540" t="str">
        <f t="shared" si="1"/>
        <v>2</v>
      </c>
      <c r="AC40" s="651">
        <v>1</v>
      </c>
      <c r="AD40" s="513">
        <v>30000</v>
      </c>
      <c r="AE40" s="507">
        <v>0</v>
      </c>
      <c r="AF40" s="507">
        <v>0</v>
      </c>
      <c r="AG40" s="507">
        <v>0</v>
      </c>
      <c r="AH40" s="474">
        <f t="shared" si="2"/>
        <v>30000</v>
      </c>
      <c r="AI40" s="474">
        <f t="shared" si="3"/>
        <v>3333.3333333333335</v>
      </c>
      <c r="AJ40" s="476" t="e">
        <f>LOOKUP(AI40,#REF!,#REF!)</f>
        <v>#REF!</v>
      </c>
      <c r="AK40" s="474">
        <f t="shared" si="4"/>
        <v>360000</v>
      </c>
      <c r="AL40" s="522">
        <v>800</v>
      </c>
      <c r="AM40" s="522">
        <v>10860</v>
      </c>
      <c r="AN40" s="513">
        <v>0</v>
      </c>
      <c r="AO40" s="513">
        <v>0</v>
      </c>
      <c r="AP40" s="477">
        <f t="shared" si="5"/>
        <v>11660</v>
      </c>
      <c r="AQ40" s="474">
        <v>1255</v>
      </c>
      <c r="AR40" s="652">
        <f t="shared" si="6"/>
        <v>313.75</v>
      </c>
      <c r="AS40" s="540" t="str">
        <f t="shared" si="7"/>
        <v>3</v>
      </c>
      <c r="AT40" s="661" t="s">
        <v>1158</v>
      </c>
      <c r="AU40" s="516">
        <v>10000</v>
      </c>
      <c r="AV40" s="516">
        <v>2000</v>
      </c>
      <c r="AW40" s="662">
        <f t="shared" si="8"/>
        <v>6.6666666666666666E-2</v>
      </c>
      <c r="AX40" s="540" t="str">
        <f t="shared" si="9"/>
        <v>0</v>
      </c>
      <c r="AY40" s="668" t="s">
        <v>76</v>
      </c>
      <c r="AZ40" s="516">
        <v>3000</v>
      </c>
      <c r="BA40" s="516">
        <v>70810</v>
      </c>
      <c r="BB40" s="477">
        <f t="shared" si="10"/>
        <v>-40810</v>
      </c>
      <c r="BC40" s="477">
        <f t="shared" si="11"/>
        <v>849720</v>
      </c>
      <c r="BD40" s="517" t="s">
        <v>143</v>
      </c>
      <c r="BE40" s="517" t="s">
        <v>76</v>
      </c>
      <c r="BF40" s="517" t="s">
        <v>76</v>
      </c>
      <c r="BG40" s="669" t="s">
        <v>76</v>
      </c>
      <c r="BH40" s="541" t="str">
        <f t="shared" si="12"/>
        <v>2</v>
      </c>
      <c r="BI40" s="678">
        <v>0</v>
      </c>
      <c r="BJ40" s="540" t="e">
        <f>LOOKUP($BI40,#REF!,#REF!)</f>
        <v>#REF!</v>
      </c>
      <c r="BK40" s="685">
        <v>0</v>
      </c>
      <c r="BL40" s="519" t="s">
        <v>1398</v>
      </c>
      <c r="BM40" s="670" t="s">
        <v>1401</v>
      </c>
      <c r="BN40" s="542">
        <v>0</v>
      </c>
      <c r="BO40" s="680" t="s">
        <v>1401</v>
      </c>
      <c r="BP40" s="541" t="str">
        <f t="shared" si="13"/>
        <v>0</v>
      </c>
      <c r="BQ40" s="686">
        <v>1000000</v>
      </c>
      <c r="BR40" s="518">
        <v>0</v>
      </c>
      <c r="BS40" s="518">
        <v>0</v>
      </c>
      <c r="BT40" s="518">
        <v>0</v>
      </c>
      <c r="BU40" s="693">
        <f t="shared" si="14"/>
        <v>1000000</v>
      </c>
      <c r="BV40" s="543" t="e">
        <f t="shared" si="15"/>
        <v>#REF!</v>
      </c>
      <c r="BW40" s="529">
        <f t="shared" si="16"/>
        <v>0</v>
      </c>
      <c r="BX40" s="699" t="e">
        <f t="shared" si="17"/>
        <v>#REF!</v>
      </c>
      <c r="BY40" s="701" t="s">
        <v>2280</v>
      </c>
      <c r="BZ40" s="544"/>
      <c r="CA40" s="483"/>
      <c r="CB40" s="483"/>
      <c r="CC40" s="483"/>
      <c r="CD40" s="483"/>
      <c r="CE40" s="483"/>
      <c r="CF40" s="483"/>
      <c r="CG40" s="477"/>
      <c r="CH40" s="483"/>
      <c r="CI40" s="467"/>
      <c r="CJ40" s="467"/>
      <c r="CK40" s="467"/>
      <c r="CL40" s="484"/>
      <c r="CM40" s="467"/>
      <c r="CN40" s="467"/>
      <c r="CO40" s="467"/>
      <c r="CP40" s="467"/>
    </row>
    <row r="41" spans="1:94" s="521" customFormat="1" ht="71.25" customHeight="1">
      <c r="B41" s="539" t="s">
        <v>73</v>
      </c>
      <c r="C41" s="601" t="s">
        <v>1489</v>
      </c>
      <c r="D41" s="602" t="s">
        <v>136</v>
      </c>
      <c r="E41" s="539">
        <v>39</v>
      </c>
      <c r="F41" s="619" t="s">
        <v>292</v>
      </c>
      <c r="G41" s="499" t="s">
        <v>94</v>
      </c>
      <c r="H41" s="506" t="s">
        <v>2341</v>
      </c>
      <c r="I41" s="505" t="s">
        <v>89</v>
      </c>
      <c r="J41" s="472">
        <v>36154</v>
      </c>
      <c r="K41" s="507" t="s">
        <v>510</v>
      </c>
      <c r="L41" s="508" t="s">
        <v>2284</v>
      </c>
      <c r="M41" s="507" t="s">
        <v>91</v>
      </c>
      <c r="N41" s="509" t="s">
        <v>511</v>
      </c>
      <c r="O41" s="510" t="s">
        <v>855</v>
      </c>
      <c r="P41" s="511" t="s">
        <v>856</v>
      </c>
      <c r="Q41" s="512" t="s">
        <v>2281</v>
      </c>
      <c r="R41" s="512" t="s">
        <v>2282</v>
      </c>
      <c r="S41" s="510" t="s">
        <v>790</v>
      </c>
      <c r="T41" s="513" t="s">
        <v>2158</v>
      </c>
      <c r="U41" s="514" t="s">
        <v>74</v>
      </c>
      <c r="V41" s="620" t="s">
        <v>75</v>
      </c>
      <c r="W41" s="540"/>
      <c r="X41" s="638" t="s">
        <v>2283</v>
      </c>
      <c r="Y41" s="639">
        <v>4</v>
      </c>
      <c r="Z41" s="540" t="str">
        <f t="shared" si="0"/>
        <v>3</v>
      </c>
      <c r="AA41" s="644">
        <v>1</v>
      </c>
      <c r="AB41" s="540" t="str">
        <f t="shared" si="1"/>
        <v>1</v>
      </c>
      <c r="AC41" s="651">
        <v>1</v>
      </c>
      <c r="AD41" s="507">
        <v>25000</v>
      </c>
      <c r="AE41" s="507">
        <v>0</v>
      </c>
      <c r="AF41" s="507">
        <v>0</v>
      </c>
      <c r="AG41" s="507">
        <v>0</v>
      </c>
      <c r="AH41" s="474">
        <f t="shared" si="2"/>
        <v>25000</v>
      </c>
      <c r="AI41" s="474">
        <f t="shared" si="3"/>
        <v>5000</v>
      </c>
      <c r="AJ41" s="476" t="e">
        <f>LOOKUP(AI41,#REF!,#REF!)</f>
        <v>#REF!</v>
      </c>
      <c r="AK41" s="474">
        <f t="shared" si="4"/>
        <v>300000</v>
      </c>
      <c r="AL41" s="513">
        <v>0</v>
      </c>
      <c r="AM41" s="513">
        <v>609</v>
      </c>
      <c r="AN41" s="513">
        <v>0</v>
      </c>
      <c r="AO41" s="513">
        <v>0</v>
      </c>
      <c r="AP41" s="477">
        <f t="shared" si="5"/>
        <v>609</v>
      </c>
      <c r="AQ41" s="474">
        <v>1256</v>
      </c>
      <c r="AR41" s="652">
        <f t="shared" si="6"/>
        <v>1256</v>
      </c>
      <c r="AS41" s="540" t="str">
        <f t="shared" si="7"/>
        <v>2</v>
      </c>
      <c r="AT41" s="661" t="s">
        <v>1152</v>
      </c>
      <c r="AU41" s="516">
        <v>6000</v>
      </c>
      <c r="AV41" s="516">
        <v>3000</v>
      </c>
      <c r="AW41" s="662">
        <f t="shared" si="8"/>
        <v>0.12</v>
      </c>
      <c r="AX41" s="540" t="str">
        <f t="shared" si="9"/>
        <v>0</v>
      </c>
      <c r="AY41" s="668" t="s">
        <v>76</v>
      </c>
      <c r="AZ41" s="516">
        <v>1800</v>
      </c>
      <c r="BA41" s="516">
        <v>41016</v>
      </c>
      <c r="BB41" s="477">
        <f t="shared" si="10"/>
        <v>-16016</v>
      </c>
      <c r="BC41" s="477">
        <f t="shared" si="11"/>
        <v>492192</v>
      </c>
      <c r="BD41" s="517" t="s">
        <v>1186</v>
      </c>
      <c r="BE41" s="519" t="s">
        <v>1199</v>
      </c>
      <c r="BF41" s="517" t="s">
        <v>1233</v>
      </c>
      <c r="BG41" s="670" t="s">
        <v>1253</v>
      </c>
      <c r="BH41" s="541" t="str">
        <f t="shared" si="12"/>
        <v>0</v>
      </c>
      <c r="BI41" s="679" t="s">
        <v>1323</v>
      </c>
      <c r="BJ41" s="540" t="e">
        <f>LOOKUP($BI41,#REF!,#REF!)</f>
        <v>#REF!</v>
      </c>
      <c r="BK41" s="686">
        <v>300000</v>
      </c>
      <c r="BL41" s="519" t="s">
        <v>1390</v>
      </c>
      <c r="BM41" s="669" t="s">
        <v>1402</v>
      </c>
      <c r="BN41" s="542">
        <v>0</v>
      </c>
      <c r="BO41" s="679" t="s">
        <v>1402</v>
      </c>
      <c r="BP41" s="541" t="str">
        <f t="shared" si="13"/>
        <v>0</v>
      </c>
      <c r="BQ41" s="686">
        <v>1500000</v>
      </c>
      <c r="BR41" s="520">
        <v>70000</v>
      </c>
      <c r="BS41" s="520">
        <v>50000</v>
      </c>
      <c r="BT41" s="518">
        <v>0</v>
      </c>
      <c r="BU41" s="693">
        <f t="shared" si="14"/>
        <v>1920000</v>
      </c>
      <c r="BV41" s="543" t="e">
        <f t="shared" si="15"/>
        <v>#REF!</v>
      </c>
      <c r="BW41" s="529">
        <f t="shared" si="16"/>
        <v>0</v>
      </c>
      <c r="BX41" s="699" t="e">
        <f t="shared" si="17"/>
        <v>#REF!</v>
      </c>
      <c r="BY41" s="700"/>
      <c r="BZ41" s="544"/>
      <c r="CA41" s="483"/>
      <c r="CB41" s="483"/>
      <c r="CC41" s="483"/>
      <c r="CD41" s="483"/>
      <c r="CE41" s="483"/>
      <c r="CF41" s="483"/>
      <c r="CG41" s="477"/>
      <c r="CH41" s="483"/>
      <c r="CI41" s="467"/>
      <c r="CJ41" s="467"/>
      <c r="CK41" s="467"/>
      <c r="CL41" s="484"/>
      <c r="CM41" s="467"/>
      <c r="CN41" s="467"/>
      <c r="CO41" s="467"/>
      <c r="CP41" s="467"/>
    </row>
    <row r="42" spans="1:94" s="521" customFormat="1" ht="71.25" customHeight="1">
      <c r="B42" s="539" t="s">
        <v>73</v>
      </c>
      <c r="C42" s="601" t="s">
        <v>1490</v>
      </c>
      <c r="D42" s="602" t="s">
        <v>136</v>
      </c>
      <c r="E42" s="539">
        <v>40</v>
      </c>
      <c r="F42" s="619" t="s">
        <v>293</v>
      </c>
      <c r="G42" s="499" t="s">
        <v>178</v>
      </c>
      <c r="H42" s="506" t="s">
        <v>2341</v>
      </c>
      <c r="I42" s="505" t="s">
        <v>89</v>
      </c>
      <c r="J42" s="472">
        <v>36096</v>
      </c>
      <c r="K42" s="507" t="s">
        <v>512</v>
      </c>
      <c r="L42" s="508" t="s">
        <v>100</v>
      </c>
      <c r="M42" s="507" t="s">
        <v>91</v>
      </c>
      <c r="N42" s="509" t="s">
        <v>513</v>
      </c>
      <c r="O42" s="510" t="s">
        <v>858</v>
      </c>
      <c r="P42" s="511" t="s">
        <v>859</v>
      </c>
      <c r="Q42" s="512" t="s">
        <v>2285</v>
      </c>
      <c r="R42" s="512" t="s">
        <v>2286</v>
      </c>
      <c r="S42" s="510" t="s">
        <v>860</v>
      </c>
      <c r="T42" s="513">
        <v>550</v>
      </c>
      <c r="U42" s="514" t="s">
        <v>74</v>
      </c>
      <c r="V42" s="620" t="s">
        <v>75</v>
      </c>
      <c r="W42" s="540"/>
      <c r="X42" s="638" t="s">
        <v>2287</v>
      </c>
      <c r="Y42" s="639">
        <v>5</v>
      </c>
      <c r="Z42" s="540" t="str">
        <f t="shared" si="0"/>
        <v>3</v>
      </c>
      <c r="AA42" s="644">
        <v>2</v>
      </c>
      <c r="AB42" s="540" t="str">
        <f t="shared" si="1"/>
        <v>1</v>
      </c>
      <c r="AC42" s="651">
        <v>1</v>
      </c>
      <c r="AD42" s="507">
        <v>20000</v>
      </c>
      <c r="AE42" s="507">
        <v>0</v>
      </c>
      <c r="AF42" s="522">
        <v>10000</v>
      </c>
      <c r="AG42" s="507">
        <v>0</v>
      </c>
      <c r="AH42" s="474">
        <f t="shared" si="2"/>
        <v>30000</v>
      </c>
      <c r="AI42" s="474">
        <f t="shared" si="3"/>
        <v>5000</v>
      </c>
      <c r="AJ42" s="476" t="e">
        <f>LOOKUP(AI42,#REF!,#REF!)</f>
        <v>#REF!</v>
      </c>
      <c r="AK42" s="474">
        <f t="shared" si="4"/>
        <v>360000</v>
      </c>
      <c r="AL42" s="513">
        <v>872</v>
      </c>
      <c r="AM42" s="513">
        <v>1817</v>
      </c>
      <c r="AN42" s="513">
        <v>0</v>
      </c>
      <c r="AO42" s="513">
        <v>0</v>
      </c>
      <c r="AP42" s="477">
        <f t="shared" si="5"/>
        <v>2689</v>
      </c>
      <c r="AQ42" s="474">
        <v>1257</v>
      </c>
      <c r="AR42" s="652">
        <f t="shared" si="6"/>
        <v>628.5</v>
      </c>
      <c r="AS42" s="540" t="str">
        <f t="shared" si="7"/>
        <v>2</v>
      </c>
      <c r="AT42" s="661" t="s">
        <v>1159</v>
      </c>
      <c r="AU42" s="516">
        <v>17000</v>
      </c>
      <c r="AV42" s="516">
        <v>4000</v>
      </c>
      <c r="AW42" s="662">
        <f t="shared" si="8"/>
        <v>0.13333333333333333</v>
      </c>
      <c r="AX42" s="540" t="str">
        <f t="shared" si="9"/>
        <v>0</v>
      </c>
      <c r="AY42" s="668" t="s">
        <v>76</v>
      </c>
      <c r="AZ42" s="516">
        <v>8000</v>
      </c>
      <c r="BA42" s="516">
        <v>64740</v>
      </c>
      <c r="BB42" s="477">
        <f t="shared" si="10"/>
        <v>-34740</v>
      </c>
      <c r="BC42" s="477">
        <f t="shared" si="11"/>
        <v>776880</v>
      </c>
      <c r="BD42" s="517" t="s">
        <v>1186</v>
      </c>
      <c r="BE42" s="519" t="s">
        <v>1199</v>
      </c>
      <c r="BF42" s="517" t="s">
        <v>1233</v>
      </c>
      <c r="BG42" s="670" t="s">
        <v>1254</v>
      </c>
      <c r="BH42" s="541" t="str">
        <f t="shared" si="12"/>
        <v>0</v>
      </c>
      <c r="BI42" s="680" t="s">
        <v>1337</v>
      </c>
      <c r="BJ42" s="540" t="e">
        <f>LOOKUP($BI42,#REF!,#REF!)</f>
        <v>#REF!</v>
      </c>
      <c r="BK42" s="686">
        <v>300000</v>
      </c>
      <c r="BL42" s="519" t="s">
        <v>1356</v>
      </c>
      <c r="BM42" s="670" t="s">
        <v>1357</v>
      </c>
      <c r="BN42" s="542">
        <v>0</v>
      </c>
      <c r="BO42" s="680" t="s">
        <v>1357</v>
      </c>
      <c r="BP42" s="541" t="str">
        <f t="shared" si="13"/>
        <v>0</v>
      </c>
      <c r="BQ42" s="686">
        <v>3000000</v>
      </c>
      <c r="BR42" s="518">
        <v>0</v>
      </c>
      <c r="BS42" s="518">
        <v>0</v>
      </c>
      <c r="BT42" s="518">
        <v>0</v>
      </c>
      <c r="BU42" s="693">
        <f t="shared" si="14"/>
        <v>3300000</v>
      </c>
      <c r="BV42" s="543" t="e">
        <f t="shared" si="15"/>
        <v>#REF!</v>
      </c>
      <c r="BW42" s="529">
        <f t="shared" si="16"/>
        <v>0</v>
      </c>
      <c r="BX42" s="699" t="e">
        <f t="shared" si="17"/>
        <v>#REF!</v>
      </c>
      <c r="BY42" s="700"/>
      <c r="BZ42" s="544"/>
      <c r="CA42" s="483"/>
      <c r="CB42" s="483"/>
      <c r="CC42" s="483"/>
      <c r="CD42" s="483"/>
      <c r="CE42" s="483"/>
      <c r="CF42" s="483"/>
      <c r="CG42" s="477"/>
      <c r="CH42" s="483"/>
      <c r="CI42" s="467"/>
      <c r="CJ42" s="467"/>
      <c r="CK42" s="467"/>
      <c r="CL42" s="484"/>
      <c r="CM42" s="467"/>
      <c r="CN42" s="467"/>
      <c r="CO42" s="467"/>
      <c r="CP42" s="467"/>
    </row>
    <row r="43" spans="1:94" s="521" customFormat="1" ht="71.25" customHeight="1">
      <c r="B43" s="539" t="s">
        <v>73</v>
      </c>
      <c r="C43" s="601" t="s">
        <v>1491</v>
      </c>
      <c r="D43" s="602" t="s">
        <v>136</v>
      </c>
      <c r="E43" s="539">
        <v>41</v>
      </c>
      <c r="F43" s="619" t="s">
        <v>294</v>
      </c>
      <c r="G43" s="499" t="s">
        <v>295</v>
      </c>
      <c r="H43" s="506" t="s">
        <v>2341</v>
      </c>
      <c r="I43" s="505" t="s">
        <v>89</v>
      </c>
      <c r="J43" s="472">
        <v>36329</v>
      </c>
      <c r="K43" s="507" t="s">
        <v>514</v>
      </c>
      <c r="L43" s="508" t="s">
        <v>2291</v>
      </c>
      <c r="M43" s="507" t="s">
        <v>91</v>
      </c>
      <c r="N43" s="509" t="s">
        <v>515</v>
      </c>
      <c r="O43" s="510" t="s">
        <v>861</v>
      </c>
      <c r="P43" s="511" t="s">
        <v>862</v>
      </c>
      <c r="Q43" s="512" t="s">
        <v>2288</v>
      </c>
      <c r="R43" s="512" t="s">
        <v>2289</v>
      </c>
      <c r="S43" s="512" t="s">
        <v>864</v>
      </c>
      <c r="T43" s="513">
        <v>3300</v>
      </c>
      <c r="U43" s="514" t="s">
        <v>74</v>
      </c>
      <c r="V43" s="620" t="s">
        <v>75</v>
      </c>
      <c r="W43" s="540"/>
      <c r="X43" s="638" t="s">
        <v>2290</v>
      </c>
      <c r="Y43" s="639">
        <v>4</v>
      </c>
      <c r="Z43" s="540" t="str">
        <f t="shared" si="0"/>
        <v>3</v>
      </c>
      <c r="AA43" s="644">
        <v>2</v>
      </c>
      <c r="AB43" s="540" t="str">
        <f t="shared" si="1"/>
        <v>1</v>
      </c>
      <c r="AC43" s="651">
        <v>1</v>
      </c>
      <c r="AD43" s="507">
        <v>0</v>
      </c>
      <c r="AE43" s="507">
        <f>32584-12000</f>
        <v>20584</v>
      </c>
      <c r="AF43" s="522">
        <v>12000</v>
      </c>
      <c r="AG43" s="507">
        <v>0</v>
      </c>
      <c r="AH43" s="474">
        <f t="shared" si="2"/>
        <v>32584</v>
      </c>
      <c r="AI43" s="474">
        <f t="shared" si="3"/>
        <v>6516.8</v>
      </c>
      <c r="AJ43" s="476" t="e">
        <f>LOOKUP(AI43,#REF!,#REF!)</f>
        <v>#REF!</v>
      </c>
      <c r="AK43" s="474">
        <f t="shared" si="4"/>
        <v>391008</v>
      </c>
      <c r="AL43" s="513">
        <v>208</v>
      </c>
      <c r="AM43" s="513">
        <v>9369</v>
      </c>
      <c r="AN43" s="513">
        <v>0</v>
      </c>
      <c r="AO43" s="513">
        <v>0</v>
      </c>
      <c r="AP43" s="477">
        <f t="shared" si="5"/>
        <v>9577</v>
      </c>
      <c r="AQ43" s="474">
        <v>1258</v>
      </c>
      <c r="AR43" s="652">
        <f t="shared" si="6"/>
        <v>629</v>
      </c>
      <c r="AS43" s="540" t="str">
        <f t="shared" si="7"/>
        <v>2</v>
      </c>
      <c r="AT43" s="661" t="s">
        <v>1160</v>
      </c>
      <c r="AU43" s="516">
        <v>25000</v>
      </c>
      <c r="AV43" s="516">
        <v>1000</v>
      </c>
      <c r="AW43" s="662">
        <f t="shared" si="8"/>
        <v>3.0689909157868893E-2</v>
      </c>
      <c r="AX43" s="540" t="str">
        <f t="shared" si="9"/>
        <v>0</v>
      </c>
      <c r="AY43" s="668" t="s">
        <v>76</v>
      </c>
      <c r="AZ43" s="516">
        <v>1500</v>
      </c>
      <c r="BA43" s="516">
        <v>84834</v>
      </c>
      <c r="BB43" s="477">
        <f t="shared" si="10"/>
        <v>-52250</v>
      </c>
      <c r="BC43" s="477">
        <f t="shared" si="11"/>
        <v>1018008</v>
      </c>
      <c r="BD43" s="517" t="s">
        <v>123</v>
      </c>
      <c r="BE43" s="519" t="s">
        <v>1255</v>
      </c>
      <c r="BF43" s="519" t="s">
        <v>1256</v>
      </c>
      <c r="BG43" s="670" t="s">
        <v>1257</v>
      </c>
      <c r="BH43" s="541" t="str">
        <f t="shared" si="12"/>
        <v>0</v>
      </c>
      <c r="BI43" s="678">
        <v>0</v>
      </c>
      <c r="BJ43" s="540" t="e">
        <f>LOOKUP($BI43,#REF!,#REF!)</f>
        <v>#REF!</v>
      </c>
      <c r="BK43" s="685">
        <v>0</v>
      </c>
      <c r="BL43" s="519" t="s">
        <v>128</v>
      </c>
      <c r="BM43" s="670" t="s">
        <v>1403</v>
      </c>
      <c r="BN43" s="542">
        <v>0</v>
      </c>
      <c r="BO43" s="680" t="s">
        <v>1403</v>
      </c>
      <c r="BP43" s="541" t="str">
        <f t="shared" si="13"/>
        <v>0</v>
      </c>
      <c r="BQ43" s="686">
        <v>7500000</v>
      </c>
      <c r="BR43" s="518">
        <v>0</v>
      </c>
      <c r="BS43" s="518">
        <v>0</v>
      </c>
      <c r="BT43" s="518">
        <v>0</v>
      </c>
      <c r="BU43" s="693">
        <f t="shared" si="14"/>
        <v>7500000</v>
      </c>
      <c r="BV43" s="543" t="e">
        <f t="shared" si="15"/>
        <v>#REF!</v>
      </c>
      <c r="BW43" s="529">
        <f t="shared" si="16"/>
        <v>0</v>
      </c>
      <c r="BX43" s="699" t="e">
        <f t="shared" si="17"/>
        <v>#REF!</v>
      </c>
      <c r="BY43" s="700"/>
      <c r="BZ43" s="544"/>
      <c r="CA43" s="483"/>
      <c r="CB43" s="483"/>
      <c r="CC43" s="483"/>
      <c r="CD43" s="483"/>
      <c r="CE43" s="483"/>
      <c r="CF43" s="483"/>
      <c r="CG43" s="477"/>
      <c r="CH43" s="483"/>
      <c r="CI43" s="467"/>
      <c r="CJ43" s="467"/>
      <c r="CK43" s="467"/>
      <c r="CL43" s="484"/>
      <c r="CM43" s="467"/>
      <c r="CN43" s="467"/>
      <c r="CO43" s="467"/>
      <c r="CP43" s="467"/>
    </row>
    <row r="44" spans="1:94" s="525" customFormat="1" ht="71.25" customHeight="1">
      <c r="B44" s="539" t="s">
        <v>73</v>
      </c>
      <c r="C44" s="601" t="s">
        <v>1492</v>
      </c>
      <c r="D44" s="602" t="s">
        <v>136</v>
      </c>
      <c r="E44" s="539">
        <v>42</v>
      </c>
      <c r="F44" s="619" t="s">
        <v>296</v>
      </c>
      <c r="G44" s="499" t="s">
        <v>297</v>
      </c>
      <c r="H44" s="506" t="s">
        <v>2342</v>
      </c>
      <c r="I44" s="505" t="s">
        <v>89</v>
      </c>
      <c r="J44" s="472">
        <v>36720</v>
      </c>
      <c r="K44" s="507" t="s">
        <v>516</v>
      </c>
      <c r="L44" s="508" t="s">
        <v>2296</v>
      </c>
      <c r="M44" s="507" t="s">
        <v>91</v>
      </c>
      <c r="N44" s="509" t="s">
        <v>517</v>
      </c>
      <c r="O44" s="510" t="s">
        <v>865</v>
      </c>
      <c r="P44" s="511" t="s">
        <v>866</v>
      </c>
      <c r="Q44" s="512" t="s">
        <v>2292</v>
      </c>
      <c r="R44" s="512" t="s">
        <v>2293</v>
      </c>
      <c r="S44" s="512" t="s">
        <v>868</v>
      </c>
      <c r="T44" s="513">
        <v>500</v>
      </c>
      <c r="U44" s="514" t="s">
        <v>74</v>
      </c>
      <c r="V44" s="620" t="s">
        <v>75</v>
      </c>
      <c r="W44" s="540"/>
      <c r="X44" s="638" t="s">
        <v>2294</v>
      </c>
      <c r="Y44" s="639">
        <v>4</v>
      </c>
      <c r="Z44" s="540" t="str">
        <f t="shared" si="0"/>
        <v>3</v>
      </c>
      <c r="AA44" s="644">
        <v>2</v>
      </c>
      <c r="AB44" s="540" t="str">
        <f t="shared" si="1"/>
        <v>1</v>
      </c>
      <c r="AC44" s="651">
        <v>1</v>
      </c>
      <c r="AD44" s="513">
        <v>15000</v>
      </c>
      <c r="AE44" s="507">
        <v>0</v>
      </c>
      <c r="AF44" s="522">
        <v>12000</v>
      </c>
      <c r="AG44" s="507">
        <v>0</v>
      </c>
      <c r="AH44" s="474">
        <f t="shared" si="2"/>
        <v>27000</v>
      </c>
      <c r="AI44" s="474">
        <f t="shared" si="3"/>
        <v>5400</v>
      </c>
      <c r="AJ44" s="476" t="e">
        <f>LOOKUP(AI44,#REF!,#REF!)</f>
        <v>#REF!</v>
      </c>
      <c r="AK44" s="474">
        <f t="shared" si="4"/>
        <v>324000</v>
      </c>
      <c r="AL44" s="522">
        <v>1500</v>
      </c>
      <c r="AM44" s="513">
        <v>2000</v>
      </c>
      <c r="AN44" s="513">
        <v>0</v>
      </c>
      <c r="AO44" s="513">
        <v>0</v>
      </c>
      <c r="AP44" s="477">
        <f t="shared" si="5"/>
        <v>3500</v>
      </c>
      <c r="AQ44" s="474">
        <v>1259</v>
      </c>
      <c r="AR44" s="652">
        <f t="shared" si="6"/>
        <v>629.5</v>
      </c>
      <c r="AS44" s="540" t="str">
        <f t="shared" si="7"/>
        <v>2</v>
      </c>
      <c r="AT44" s="661" t="s">
        <v>1161</v>
      </c>
      <c r="AU44" s="516">
        <v>10000</v>
      </c>
      <c r="AV44" s="516">
        <v>1500</v>
      </c>
      <c r="AW44" s="662">
        <f t="shared" si="8"/>
        <v>5.5555555555555552E-2</v>
      </c>
      <c r="AX44" s="540" t="str">
        <f t="shared" si="9"/>
        <v>0</v>
      </c>
      <c r="AY44" s="668" t="s">
        <v>76</v>
      </c>
      <c r="AZ44" s="516">
        <v>8000</v>
      </c>
      <c r="BA44" s="516">
        <v>55000</v>
      </c>
      <c r="BB44" s="477">
        <f t="shared" si="10"/>
        <v>-28000</v>
      </c>
      <c r="BC44" s="477">
        <f t="shared" si="11"/>
        <v>660000</v>
      </c>
      <c r="BD44" s="517" t="s">
        <v>123</v>
      </c>
      <c r="BE44" s="519" t="s">
        <v>1258</v>
      </c>
      <c r="BF44" s="524" t="s">
        <v>1259</v>
      </c>
      <c r="BG44" s="670" t="s">
        <v>1260</v>
      </c>
      <c r="BH44" s="541" t="str">
        <f t="shared" si="12"/>
        <v>0</v>
      </c>
      <c r="BI44" s="678">
        <v>0</v>
      </c>
      <c r="BJ44" s="540" t="e">
        <f>LOOKUP($BI44,#REF!,#REF!)</f>
        <v>#REF!</v>
      </c>
      <c r="BK44" s="685">
        <v>0</v>
      </c>
      <c r="BL44" s="519" t="s">
        <v>1356</v>
      </c>
      <c r="BM44" s="670" t="s">
        <v>1357</v>
      </c>
      <c r="BN44" s="542">
        <v>0</v>
      </c>
      <c r="BO44" s="680" t="s">
        <v>1357</v>
      </c>
      <c r="BP44" s="541" t="str">
        <f t="shared" si="13"/>
        <v>0</v>
      </c>
      <c r="BQ44" s="686">
        <v>5000000</v>
      </c>
      <c r="BR44" s="518">
        <v>0</v>
      </c>
      <c r="BS44" s="518">
        <v>0</v>
      </c>
      <c r="BT44" s="518">
        <v>0</v>
      </c>
      <c r="BU44" s="693">
        <f t="shared" si="14"/>
        <v>5000000</v>
      </c>
      <c r="BV44" s="543" t="e">
        <f t="shared" si="15"/>
        <v>#REF!</v>
      </c>
      <c r="BW44" s="529">
        <f t="shared" si="16"/>
        <v>0</v>
      </c>
      <c r="BX44" s="699" t="e">
        <f t="shared" si="17"/>
        <v>#REF!</v>
      </c>
      <c r="BY44" s="701" t="s">
        <v>2295</v>
      </c>
      <c r="BZ44" s="544"/>
      <c r="CA44" s="483"/>
      <c r="CB44" s="483"/>
      <c r="CC44" s="483"/>
      <c r="CD44" s="483"/>
      <c r="CE44" s="483"/>
      <c r="CF44" s="483"/>
      <c r="CG44" s="477"/>
      <c r="CH44" s="483"/>
      <c r="CI44" s="467"/>
      <c r="CJ44" s="467"/>
      <c r="CK44" s="467"/>
      <c r="CL44" s="484"/>
      <c r="CM44" s="467"/>
      <c r="CN44" s="467"/>
      <c r="CO44" s="467"/>
      <c r="CP44" s="467"/>
    </row>
    <row r="45" spans="1:94" s="525" customFormat="1" ht="71.25" customHeight="1">
      <c r="B45" s="539" t="s">
        <v>73</v>
      </c>
      <c r="C45" s="601" t="s">
        <v>1493</v>
      </c>
      <c r="D45" s="602" t="s">
        <v>136</v>
      </c>
      <c r="E45" s="539">
        <v>43</v>
      </c>
      <c r="F45" s="619" t="s">
        <v>298</v>
      </c>
      <c r="G45" s="499" t="s">
        <v>299</v>
      </c>
      <c r="H45" s="506" t="s">
        <v>2341</v>
      </c>
      <c r="I45" s="505" t="s">
        <v>89</v>
      </c>
      <c r="J45" s="472">
        <v>36641</v>
      </c>
      <c r="K45" s="507" t="s">
        <v>518</v>
      </c>
      <c r="L45" s="508" t="s">
        <v>488</v>
      </c>
      <c r="M45" s="507" t="s">
        <v>77</v>
      </c>
      <c r="N45" s="509" t="s">
        <v>519</v>
      </c>
      <c r="O45" s="510" t="s">
        <v>869</v>
      </c>
      <c r="P45" s="511" t="s">
        <v>870</v>
      </c>
      <c r="Q45" s="512" t="s">
        <v>2297</v>
      </c>
      <c r="R45" s="512" t="s">
        <v>2298</v>
      </c>
      <c r="S45" s="510" t="s">
        <v>872</v>
      </c>
      <c r="T45" s="513">
        <v>2500</v>
      </c>
      <c r="U45" s="514" t="s">
        <v>74</v>
      </c>
      <c r="V45" s="620" t="s">
        <v>75</v>
      </c>
      <c r="W45" s="540"/>
      <c r="X45" s="638" t="s">
        <v>2299</v>
      </c>
      <c r="Y45" s="639">
        <v>5</v>
      </c>
      <c r="Z45" s="540" t="str">
        <f t="shared" si="0"/>
        <v>3</v>
      </c>
      <c r="AA45" s="644">
        <v>2</v>
      </c>
      <c r="AB45" s="540" t="str">
        <f t="shared" si="1"/>
        <v>1</v>
      </c>
      <c r="AC45" s="651">
        <v>1</v>
      </c>
      <c r="AD45" s="507">
        <v>20000</v>
      </c>
      <c r="AE45" s="507">
        <v>0</v>
      </c>
      <c r="AF45" s="507">
        <v>0</v>
      </c>
      <c r="AG45" s="507">
        <v>0</v>
      </c>
      <c r="AH45" s="474">
        <f t="shared" si="2"/>
        <v>20000</v>
      </c>
      <c r="AI45" s="474">
        <f t="shared" si="3"/>
        <v>3333.3333333333335</v>
      </c>
      <c r="AJ45" s="476" t="e">
        <f>LOOKUP(AI45,#REF!,#REF!)</f>
        <v>#REF!</v>
      </c>
      <c r="AK45" s="474">
        <f t="shared" si="4"/>
        <v>240000</v>
      </c>
      <c r="AL45" s="513">
        <v>0</v>
      </c>
      <c r="AM45" s="513">
        <v>2510</v>
      </c>
      <c r="AN45" s="513">
        <v>0</v>
      </c>
      <c r="AO45" s="513">
        <v>0</v>
      </c>
      <c r="AP45" s="477">
        <f t="shared" si="5"/>
        <v>2510</v>
      </c>
      <c r="AQ45" s="474">
        <v>1260</v>
      </c>
      <c r="AR45" s="652">
        <f t="shared" si="6"/>
        <v>630</v>
      </c>
      <c r="AS45" s="540" t="str">
        <f t="shared" si="7"/>
        <v>2</v>
      </c>
      <c r="AT45" s="661" t="s">
        <v>1162</v>
      </c>
      <c r="AU45" s="516">
        <v>4000</v>
      </c>
      <c r="AV45" s="516">
        <v>2000</v>
      </c>
      <c r="AW45" s="662">
        <f t="shared" si="8"/>
        <v>0.1</v>
      </c>
      <c r="AX45" s="540" t="str">
        <f t="shared" si="9"/>
        <v>0</v>
      </c>
      <c r="AY45" s="668" t="s">
        <v>76</v>
      </c>
      <c r="AZ45" s="516">
        <v>3000</v>
      </c>
      <c r="BA45" s="516">
        <v>49000</v>
      </c>
      <c r="BB45" s="477">
        <f t="shared" si="10"/>
        <v>-29000</v>
      </c>
      <c r="BC45" s="477">
        <f t="shared" si="11"/>
        <v>588000</v>
      </c>
      <c r="BD45" s="517" t="s">
        <v>1186</v>
      </c>
      <c r="BE45" s="519" t="s">
        <v>1261</v>
      </c>
      <c r="BF45" s="517" t="s">
        <v>1206</v>
      </c>
      <c r="BG45" s="670" t="s">
        <v>1262</v>
      </c>
      <c r="BH45" s="541" t="str">
        <f t="shared" si="12"/>
        <v>0</v>
      </c>
      <c r="BI45" s="679" t="s">
        <v>1334</v>
      </c>
      <c r="BJ45" s="540" t="e">
        <f>LOOKUP($BI45,#REF!,#REF!)</f>
        <v>#REF!</v>
      </c>
      <c r="BK45" s="686">
        <v>3000000</v>
      </c>
      <c r="BL45" s="519" t="s">
        <v>1396</v>
      </c>
      <c r="BM45" s="669" t="s">
        <v>1404</v>
      </c>
      <c r="BN45" s="542">
        <v>0</v>
      </c>
      <c r="BO45" s="679" t="s">
        <v>1404</v>
      </c>
      <c r="BP45" s="541" t="str">
        <f t="shared" si="13"/>
        <v>0</v>
      </c>
      <c r="BQ45" s="686">
        <v>250000</v>
      </c>
      <c r="BR45" s="518">
        <v>0</v>
      </c>
      <c r="BS45" s="518">
        <v>0</v>
      </c>
      <c r="BT45" s="518">
        <v>0</v>
      </c>
      <c r="BU45" s="693">
        <f t="shared" si="14"/>
        <v>3250000</v>
      </c>
      <c r="BV45" s="543" t="e">
        <f t="shared" si="15"/>
        <v>#REF!</v>
      </c>
      <c r="BW45" s="529">
        <f t="shared" si="16"/>
        <v>0</v>
      </c>
      <c r="BX45" s="699" t="e">
        <f t="shared" si="17"/>
        <v>#REF!</v>
      </c>
      <c r="BY45" s="700"/>
      <c r="BZ45" s="544"/>
      <c r="CA45" s="483"/>
      <c r="CB45" s="483"/>
      <c r="CC45" s="483"/>
      <c r="CD45" s="483"/>
      <c r="CE45" s="483"/>
      <c r="CF45" s="483"/>
      <c r="CG45" s="477"/>
      <c r="CH45" s="483"/>
      <c r="CI45" s="467"/>
      <c r="CJ45" s="467"/>
      <c r="CK45" s="467"/>
      <c r="CL45" s="484"/>
      <c r="CM45" s="467"/>
      <c r="CN45" s="467"/>
      <c r="CO45" s="467"/>
      <c r="CP45" s="467"/>
    </row>
    <row r="46" spans="1:94" s="525" customFormat="1" ht="71.25" customHeight="1">
      <c r="B46" s="539" t="s">
        <v>73</v>
      </c>
      <c r="C46" s="601" t="s">
        <v>1494</v>
      </c>
      <c r="D46" s="602" t="s">
        <v>136</v>
      </c>
      <c r="E46" s="539">
        <v>44</v>
      </c>
      <c r="F46" s="619" t="s">
        <v>177</v>
      </c>
      <c r="G46" s="499" t="s">
        <v>96</v>
      </c>
      <c r="H46" s="506" t="s">
        <v>2341</v>
      </c>
      <c r="I46" s="505" t="s">
        <v>89</v>
      </c>
      <c r="J46" s="472">
        <v>36130</v>
      </c>
      <c r="K46" s="507" t="s">
        <v>520</v>
      </c>
      <c r="L46" s="508" t="s">
        <v>2296</v>
      </c>
      <c r="M46" s="507" t="s">
        <v>91</v>
      </c>
      <c r="N46" s="509" t="s">
        <v>521</v>
      </c>
      <c r="O46" s="510" t="s">
        <v>873</v>
      </c>
      <c r="P46" s="511" t="s">
        <v>874</v>
      </c>
      <c r="Q46" s="512" t="s">
        <v>875</v>
      </c>
      <c r="R46" s="512" t="s">
        <v>876</v>
      </c>
      <c r="S46" s="512" t="s">
        <v>876</v>
      </c>
      <c r="T46" s="513">
        <v>2000</v>
      </c>
      <c r="U46" s="514" t="s">
        <v>74</v>
      </c>
      <c r="V46" s="620" t="s">
        <v>75</v>
      </c>
      <c r="W46" s="540"/>
      <c r="X46" s="638" t="s">
        <v>2300</v>
      </c>
      <c r="Y46" s="639">
        <v>6</v>
      </c>
      <c r="Z46" s="540" t="str">
        <f t="shared" si="0"/>
        <v>5</v>
      </c>
      <c r="AA46" s="644">
        <v>2</v>
      </c>
      <c r="AB46" s="540" t="str">
        <f t="shared" si="1"/>
        <v>1</v>
      </c>
      <c r="AC46" s="651">
        <v>1</v>
      </c>
      <c r="AD46" s="507">
        <v>20000</v>
      </c>
      <c r="AE46" s="507">
        <v>0</v>
      </c>
      <c r="AF46" s="507">
        <v>13000</v>
      </c>
      <c r="AG46" s="507">
        <v>0</v>
      </c>
      <c r="AH46" s="474">
        <f t="shared" si="2"/>
        <v>33000</v>
      </c>
      <c r="AI46" s="474">
        <f t="shared" si="3"/>
        <v>4714.2857142857147</v>
      </c>
      <c r="AJ46" s="476" t="e">
        <f>LOOKUP(AI46,#REF!,#REF!)</f>
        <v>#REF!</v>
      </c>
      <c r="AK46" s="474">
        <f t="shared" si="4"/>
        <v>396000</v>
      </c>
      <c r="AL46" s="513">
        <v>700</v>
      </c>
      <c r="AM46" s="513">
        <v>4000</v>
      </c>
      <c r="AN46" s="513">
        <v>0</v>
      </c>
      <c r="AO46" s="513">
        <v>0</v>
      </c>
      <c r="AP46" s="477">
        <f t="shared" si="5"/>
        <v>4700</v>
      </c>
      <c r="AQ46" s="474">
        <v>1261</v>
      </c>
      <c r="AR46" s="652">
        <f t="shared" si="6"/>
        <v>630.5</v>
      </c>
      <c r="AS46" s="540" t="str">
        <f t="shared" si="7"/>
        <v>2</v>
      </c>
      <c r="AT46" s="661" t="s">
        <v>1131</v>
      </c>
      <c r="AU46" s="516">
        <v>9000</v>
      </c>
      <c r="AV46" s="516">
        <v>2500</v>
      </c>
      <c r="AW46" s="662">
        <f t="shared" si="8"/>
        <v>7.575757575757576E-2</v>
      </c>
      <c r="AX46" s="540" t="str">
        <f t="shared" si="9"/>
        <v>0</v>
      </c>
      <c r="AY46" s="668" t="s">
        <v>76</v>
      </c>
      <c r="AZ46" s="516">
        <v>2600</v>
      </c>
      <c r="BA46" s="516">
        <v>32830</v>
      </c>
      <c r="BB46" s="477">
        <f t="shared" si="10"/>
        <v>170</v>
      </c>
      <c r="BC46" s="477">
        <f t="shared" si="11"/>
        <v>393960</v>
      </c>
      <c r="BD46" s="517" t="s">
        <v>1186</v>
      </c>
      <c r="BE46" s="519" t="s">
        <v>1199</v>
      </c>
      <c r="BF46" s="517" t="s">
        <v>1188</v>
      </c>
      <c r="BG46" s="670" t="s">
        <v>1263</v>
      </c>
      <c r="BH46" s="541" t="str">
        <f t="shared" si="12"/>
        <v>0</v>
      </c>
      <c r="BI46" s="678">
        <v>0</v>
      </c>
      <c r="BJ46" s="540" t="e">
        <f>LOOKUP($BI46,#REF!,#REF!)</f>
        <v>#REF!</v>
      </c>
      <c r="BK46" s="685">
        <v>0</v>
      </c>
      <c r="BL46" s="519" t="s">
        <v>1405</v>
      </c>
      <c r="BM46" s="669" t="s">
        <v>1406</v>
      </c>
      <c r="BN46" s="542">
        <v>0</v>
      </c>
      <c r="BO46" s="679" t="s">
        <v>1406</v>
      </c>
      <c r="BP46" s="541" t="str">
        <f t="shared" si="13"/>
        <v>0</v>
      </c>
      <c r="BQ46" s="686">
        <v>1800000</v>
      </c>
      <c r="BR46" s="518">
        <v>0</v>
      </c>
      <c r="BS46" s="518">
        <v>0</v>
      </c>
      <c r="BT46" s="518">
        <v>0</v>
      </c>
      <c r="BU46" s="693">
        <f t="shared" si="14"/>
        <v>1800000</v>
      </c>
      <c r="BV46" s="543" t="e">
        <f t="shared" si="15"/>
        <v>#REF!</v>
      </c>
      <c r="BW46" s="529">
        <f t="shared" si="16"/>
        <v>0</v>
      </c>
      <c r="BX46" s="699" t="e">
        <f t="shared" si="17"/>
        <v>#REF!</v>
      </c>
      <c r="BY46" s="700"/>
      <c r="BZ46" s="544"/>
      <c r="CA46" s="483"/>
      <c r="CB46" s="483"/>
      <c r="CC46" s="483"/>
      <c r="CD46" s="483"/>
      <c r="CE46" s="483"/>
      <c r="CF46" s="483"/>
      <c r="CG46" s="477"/>
      <c r="CH46" s="483"/>
      <c r="CI46" s="467"/>
      <c r="CJ46" s="467"/>
      <c r="CK46" s="467"/>
      <c r="CL46" s="484"/>
      <c r="CM46" s="467"/>
      <c r="CN46" s="467"/>
      <c r="CO46" s="467"/>
      <c r="CP46" s="467"/>
    </row>
    <row r="47" spans="1:94" s="525" customFormat="1" ht="71.25" customHeight="1">
      <c r="B47" s="539" t="s">
        <v>73</v>
      </c>
      <c r="C47" s="601" t="s">
        <v>1495</v>
      </c>
      <c r="D47" s="602" t="s">
        <v>136</v>
      </c>
      <c r="E47" s="539">
        <v>45</v>
      </c>
      <c r="F47" s="619" t="s">
        <v>300</v>
      </c>
      <c r="G47" s="499" t="s">
        <v>301</v>
      </c>
      <c r="H47" s="506" t="s">
        <v>2341</v>
      </c>
      <c r="I47" s="505" t="s">
        <v>89</v>
      </c>
      <c r="J47" s="472">
        <v>36296</v>
      </c>
      <c r="K47" s="507" t="s">
        <v>522</v>
      </c>
      <c r="L47" s="508" t="s">
        <v>2303</v>
      </c>
      <c r="M47" s="507" t="s">
        <v>77</v>
      </c>
      <c r="N47" s="509" t="s">
        <v>523</v>
      </c>
      <c r="O47" s="510" t="s">
        <v>877</v>
      </c>
      <c r="P47" s="511" t="s">
        <v>878</v>
      </c>
      <c r="Q47" s="512" t="s">
        <v>2301</v>
      </c>
      <c r="R47" s="512" t="s">
        <v>2302</v>
      </c>
      <c r="S47" s="512" t="s">
        <v>880</v>
      </c>
      <c r="T47" s="513">
        <v>4000</v>
      </c>
      <c r="U47" s="514" t="s">
        <v>74</v>
      </c>
      <c r="V47" s="620" t="s">
        <v>75</v>
      </c>
      <c r="W47" s="540"/>
      <c r="X47" s="638" t="s">
        <v>2304</v>
      </c>
      <c r="Y47" s="639">
        <v>5</v>
      </c>
      <c r="Z47" s="540" t="str">
        <f t="shared" si="0"/>
        <v>3</v>
      </c>
      <c r="AA47" s="644">
        <v>3</v>
      </c>
      <c r="AB47" s="540" t="str">
        <f t="shared" si="1"/>
        <v>1</v>
      </c>
      <c r="AC47" s="651">
        <v>1</v>
      </c>
      <c r="AD47" s="507">
        <v>20000</v>
      </c>
      <c r="AE47" s="507">
        <v>0</v>
      </c>
      <c r="AF47" s="507">
        <v>0</v>
      </c>
      <c r="AG47" s="507">
        <v>7200</v>
      </c>
      <c r="AH47" s="474">
        <f t="shared" si="2"/>
        <v>27200</v>
      </c>
      <c r="AI47" s="474">
        <f t="shared" si="3"/>
        <v>4533.333333333333</v>
      </c>
      <c r="AJ47" s="476" t="e">
        <f>LOOKUP(AI47,#REF!,#REF!)</f>
        <v>#REF!</v>
      </c>
      <c r="AK47" s="474">
        <f t="shared" si="4"/>
        <v>326400</v>
      </c>
      <c r="AL47" s="513">
        <v>0</v>
      </c>
      <c r="AM47" s="513">
        <v>772</v>
      </c>
      <c r="AN47" s="513">
        <v>0</v>
      </c>
      <c r="AO47" s="513">
        <v>0</v>
      </c>
      <c r="AP47" s="477">
        <f t="shared" si="5"/>
        <v>772</v>
      </c>
      <c r="AQ47" s="474">
        <v>1262</v>
      </c>
      <c r="AR47" s="652">
        <f t="shared" si="6"/>
        <v>420.66666666666669</v>
      </c>
      <c r="AS47" s="540" t="str">
        <f t="shared" si="7"/>
        <v>3</v>
      </c>
      <c r="AT47" s="661" t="s">
        <v>1151</v>
      </c>
      <c r="AU47" s="516">
        <v>5000</v>
      </c>
      <c r="AV47" s="516">
        <v>500</v>
      </c>
      <c r="AW47" s="662">
        <f t="shared" si="8"/>
        <v>1.8382352941176471E-2</v>
      </c>
      <c r="AX47" s="540" t="str">
        <f t="shared" si="9"/>
        <v>0</v>
      </c>
      <c r="AY47" s="668" t="s">
        <v>76</v>
      </c>
      <c r="AZ47" s="516">
        <v>1000</v>
      </c>
      <c r="BA47" s="516">
        <v>42070</v>
      </c>
      <c r="BB47" s="477">
        <f t="shared" si="10"/>
        <v>-14870</v>
      </c>
      <c r="BC47" s="477">
        <f t="shared" si="11"/>
        <v>504840</v>
      </c>
      <c r="BD47" s="517" t="s">
        <v>1186</v>
      </c>
      <c r="BE47" s="519" t="s">
        <v>1264</v>
      </c>
      <c r="BF47" s="517" t="s">
        <v>1223</v>
      </c>
      <c r="BG47" s="670" t="s">
        <v>1265</v>
      </c>
      <c r="BH47" s="541" t="str">
        <f t="shared" si="12"/>
        <v>0</v>
      </c>
      <c r="BI47" s="678">
        <v>0</v>
      </c>
      <c r="BJ47" s="540" t="e">
        <f>LOOKUP($BI47,#REF!,#REF!)</f>
        <v>#REF!</v>
      </c>
      <c r="BK47" s="685">
        <v>0</v>
      </c>
      <c r="BL47" s="519" t="s">
        <v>1407</v>
      </c>
      <c r="BM47" s="669" t="s">
        <v>1324</v>
      </c>
      <c r="BN47" s="542">
        <v>0</v>
      </c>
      <c r="BO47" s="679" t="s">
        <v>1324</v>
      </c>
      <c r="BP47" s="541" t="str">
        <f t="shared" si="13"/>
        <v>0</v>
      </c>
      <c r="BQ47" s="686">
        <v>800000</v>
      </c>
      <c r="BR47" s="518">
        <v>0</v>
      </c>
      <c r="BS47" s="518">
        <v>0</v>
      </c>
      <c r="BT47" s="518">
        <v>0</v>
      </c>
      <c r="BU47" s="693">
        <f t="shared" si="14"/>
        <v>800000</v>
      </c>
      <c r="BV47" s="543" t="e">
        <f t="shared" si="15"/>
        <v>#REF!</v>
      </c>
      <c r="BW47" s="529">
        <f t="shared" si="16"/>
        <v>0</v>
      </c>
      <c r="BX47" s="699" t="e">
        <f t="shared" si="17"/>
        <v>#REF!</v>
      </c>
      <c r="BY47" s="700"/>
      <c r="BZ47" s="544"/>
      <c r="CA47" s="483"/>
      <c r="CB47" s="483"/>
      <c r="CC47" s="483"/>
      <c r="CD47" s="483"/>
      <c r="CE47" s="483"/>
      <c r="CF47" s="483"/>
      <c r="CG47" s="477"/>
      <c r="CH47" s="483"/>
      <c r="CI47" s="467"/>
      <c r="CJ47" s="467"/>
      <c r="CK47" s="467"/>
      <c r="CL47" s="484"/>
      <c r="CM47" s="467"/>
      <c r="CN47" s="467"/>
      <c r="CO47" s="467"/>
      <c r="CP47" s="467"/>
    </row>
    <row r="48" spans="1:94" s="525" customFormat="1" ht="71.25" customHeight="1">
      <c r="B48" s="539" t="s">
        <v>73</v>
      </c>
      <c r="C48" s="601" t="s">
        <v>1496</v>
      </c>
      <c r="D48" s="602" t="s">
        <v>136</v>
      </c>
      <c r="E48" s="539">
        <v>46</v>
      </c>
      <c r="F48" s="619" t="s">
        <v>183</v>
      </c>
      <c r="G48" s="499" t="s">
        <v>95</v>
      </c>
      <c r="H48" s="506" t="s">
        <v>2341</v>
      </c>
      <c r="I48" s="505" t="s">
        <v>139</v>
      </c>
      <c r="J48" s="472">
        <v>36444</v>
      </c>
      <c r="K48" s="507" t="s">
        <v>524</v>
      </c>
      <c r="L48" s="508" t="s">
        <v>2310</v>
      </c>
      <c r="M48" s="507" t="s">
        <v>91</v>
      </c>
      <c r="N48" s="509" t="s">
        <v>525</v>
      </c>
      <c r="O48" s="510" t="s">
        <v>881</v>
      </c>
      <c r="P48" s="511" t="s">
        <v>882</v>
      </c>
      <c r="Q48" s="512" t="s">
        <v>2305</v>
      </c>
      <c r="R48" s="512" t="s">
        <v>2306</v>
      </c>
      <c r="S48" s="510" t="s">
        <v>884</v>
      </c>
      <c r="T48" s="513" t="s">
        <v>2307</v>
      </c>
      <c r="U48" s="514" t="s">
        <v>74</v>
      </c>
      <c r="V48" s="620" t="s">
        <v>75</v>
      </c>
      <c r="W48" s="540"/>
      <c r="X48" s="638" t="s">
        <v>2309</v>
      </c>
      <c r="Y48" s="639">
        <v>4</v>
      </c>
      <c r="Z48" s="540" t="str">
        <f t="shared" si="0"/>
        <v>3</v>
      </c>
      <c r="AA48" s="644">
        <v>3</v>
      </c>
      <c r="AB48" s="540" t="str">
        <f t="shared" si="1"/>
        <v>1</v>
      </c>
      <c r="AC48" s="651">
        <v>1</v>
      </c>
      <c r="AD48" s="507">
        <v>36000</v>
      </c>
      <c r="AE48" s="507">
        <v>0</v>
      </c>
      <c r="AF48" s="507">
        <v>0</v>
      </c>
      <c r="AG48" s="507">
        <v>0</v>
      </c>
      <c r="AH48" s="474">
        <f t="shared" si="2"/>
        <v>36000</v>
      </c>
      <c r="AI48" s="474">
        <f t="shared" si="3"/>
        <v>7200</v>
      </c>
      <c r="AJ48" s="476" t="e">
        <f>LOOKUP(AI48,#REF!,#REF!)</f>
        <v>#REF!</v>
      </c>
      <c r="AK48" s="474">
        <f t="shared" si="4"/>
        <v>432000</v>
      </c>
      <c r="AL48" s="513">
        <v>416</v>
      </c>
      <c r="AM48" s="513">
        <v>3498</v>
      </c>
      <c r="AN48" s="513">
        <v>0</v>
      </c>
      <c r="AO48" s="513">
        <v>0</v>
      </c>
      <c r="AP48" s="477">
        <f t="shared" si="5"/>
        <v>3914</v>
      </c>
      <c r="AQ48" s="474">
        <v>1263</v>
      </c>
      <c r="AR48" s="652">
        <f t="shared" si="6"/>
        <v>421</v>
      </c>
      <c r="AS48" s="540" t="str">
        <f t="shared" si="7"/>
        <v>3</v>
      </c>
      <c r="AT48" s="661" t="s">
        <v>1156</v>
      </c>
      <c r="AU48" s="516">
        <v>29000</v>
      </c>
      <c r="AV48" s="516">
        <v>2000</v>
      </c>
      <c r="AW48" s="662">
        <f t="shared" si="8"/>
        <v>5.5555555555555552E-2</v>
      </c>
      <c r="AX48" s="540" t="str">
        <f t="shared" si="9"/>
        <v>0</v>
      </c>
      <c r="AY48" s="668" t="s">
        <v>76</v>
      </c>
      <c r="AZ48" s="516">
        <v>4000</v>
      </c>
      <c r="BA48" s="516">
        <v>90614</v>
      </c>
      <c r="BB48" s="477">
        <f t="shared" si="10"/>
        <v>-54614</v>
      </c>
      <c r="BC48" s="477">
        <f t="shared" si="11"/>
        <v>1087368</v>
      </c>
      <c r="BD48" s="517" t="s">
        <v>1186</v>
      </c>
      <c r="BE48" s="519" t="s">
        <v>1199</v>
      </c>
      <c r="BF48" s="519" t="s">
        <v>1206</v>
      </c>
      <c r="BG48" s="670" t="s">
        <v>1978</v>
      </c>
      <c r="BH48" s="541" t="str">
        <f t="shared" si="12"/>
        <v>0</v>
      </c>
      <c r="BI48" s="678">
        <v>0</v>
      </c>
      <c r="BJ48" s="540" t="e">
        <f>LOOKUP($BI48,#REF!,#REF!)</f>
        <v>#REF!</v>
      </c>
      <c r="BK48" s="685">
        <v>0</v>
      </c>
      <c r="BL48" s="519" t="s">
        <v>1375</v>
      </c>
      <c r="BM48" s="670" t="s">
        <v>1408</v>
      </c>
      <c r="BN48" s="542">
        <v>0</v>
      </c>
      <c r="BO48" s="680" t="s">
        <v>1408</v>
      </c>
      <c r="BP48" s="541" t="str">
        <f t="shared" si="13"/>
        <v>0</v>
      </c>
      <c r="BQ48" s="686">
        <v>120000</v>
      </c>
      <c r="BR48" s="518">
        <v>0</v>
      </c>
      <c r="BS48" s="518">
        <v>0</v>
      </c>
      <c r="BT48" s="518">
        <v>0</v>
      </c>
      <c r="BU48" s="693">
        <f t="shared" si="14"/>
        <v>120000</v>
      </c>
      <c r="BV48" s="543" t="e">
        <f t="shared" si="15"/>
        <v>#REF!</v>
      </c>
      <c r="BW48" s="529">
        <f t="shared" si="16"/>
        <v>0</v>
      </c>
      <c r="BX48" s="699" t="e">
        <f t="shared" si="17"/>
        <v>#REF!</v>
      </c>
      <c r="BY48" s="701" t="s">
        <v>2308</v>
      </c>
      <c r="BZ48" s="544"/>
      <c r="CA48" s="483"/>
      <c r="CB48" s="483"/>
      <c r="CC48" s="483"/>
      <c r="CD48" s="483"/>
      <c r="CE48" s="483"/>
      <c r="CF48" s="483"/>
      <c r="CG48" s="477"/>
      <c r="CH48" s="483"/>
      <c r="CI48" s="467"/>
      <c r="CJ48" s="467"/>
      <c r="CK48" s="467"/>
      <c r="CL48" s="484"/>
      <c r="CM48" s="467"/>
      <c r="CN48" s="467"/>
      <c r="CO48" s="467"/>
      <c r="CP48" s="467"/>
    </row>
    <row r="49" spans="2:94" s="525" customFormat="1" ht="71.25" customHeight="1">
      <c r="B49" s="539" t="s">
        <v>73</v>
      </c>
      <c r="C49" s="601" t="s">
        <v>1497</v>
      </c>
      <c r="D49" s="602" t="s">
        <v>136</v>
      </c>
      <c r="E49" s="539">
        <v>47</v>
      </c>
      <c r="F49" s="619" t="s">
        <v>302</v>
      </c>
      <c r="G49" s="499" t="s">
        <v>303</v>
      </c>
      <c r="H49" s="506" t="s">
        <v>2247</v>
      </c>
      <c r="I49" s="505" t="s">
        <v>89</v>
      </c>
      <c r="J49" s="472">
        <v>36477</v>
      </c>
      <c r="K49" s="507" t="s">
        <v>526</v>
      </c>
      <c r="L49" s="508" t="s">
        <v>2311</v>
      </c>
      <c r="M49" s="507" t="s">
        <v>91</v>
      </c>
      <c r="N49" s="509" t="s">
        <v>528</v>
      </c>
      <c r="O49" s="510" t="s">
        <v>885</v>
      </c>
      <c r="P49" s="511" t="s">
        <v>886</v>
      </c>
      <c r="Q49" s="512" t="s">
        <v>2315</v>
      </c>
      <c r="R49" s="512" t="s">
        <v>2316</v>
      </c>
      <c r="S49" s="510" t="s">
        <v>888</v>
      </c>
      <c r="T49" s="513" t="s">
        <v>2158</v>
      </c>
      <c r="U49" s="514" t="s">
        <v>74</v>
      </c>
      <c r="V49" s="621" t="s">
        <v>2312</v>
      </c>
      <c r="W49" s="540"/>
      <c r="X49" s="638" t="s">
        <v>2313</v>
      </c>
      <c r="Y49" s="639">
        <v>4</v>
      </c>
      <c r="Z49" s="540" t="str">
        <f t="shared" ref="Z49:Z112" si="18">IF(Y49&gt;=6,"5",IF(Y49&gt;=4,"3",IF(Y49&lt;=3,"2","0")))</f>
        <v>3</v>
      </c>
      <c r="AA49" s="644">
        <v>2</v>
      </c>
      <c r="AB49" s="540" t="str">
        <f t="shared" ref="AB49:AB112" si="19">IF(AA49&gt;=6,"3",IF(AA49&gt;=4,"2",IF(AA49&lt;=3,"1","0")))</f>
        <v>1</v>
      </c>
      <c r="AC49" s="651">
        <v>1</v>
      </c>
      <c r="AD49" s="513">
        <v>18054</v>
      </c>
      <c r="AE49" s="507">
        <v>9151</v>
      </c>
      <c r="AF49" s="507">
        <v>0</v>
      </c>
      <c r="AG49" s="507">
        <v>0</v>
      </c>
      <c r="AH49" s="474">
        <f t="shared" si="2"/>
        <v>27205</v>
      </c>
      <c r="AI49" s="474">
        <f t="shared" si="3"/>
        <v>5441</v>
      </c>
      <c r="AJ49" s="476" t="e">
        <f>LOOKUP(AI49,#REF!,#REF!)</f>
        <v>#REF!</v>
      </c>
      <c r="AK49" s="474">
        <f t="shared" si="4"/>
        <v>326460</v>
      </c>
      <c r="AL49" s="513">
        <v>966</v>
      </c>
      <c r="AM49" s="513">
        <v>1012</v>
      </c>
      <c r="AN49" s="513">
        <v>943</v>
      </c>
      <c r="AO49" s="513">
        <v>0</v>
      </c>
      <c r="AP49" s="477">
        <f t="shared" si="5"/>
        <v>2921</v>
      </c>
      <c r="AQ49" s="474">
        <v>1264</v>
      </c>
      <c r="AR49" s="652">
        <f t="shared" si="6"/>
        <v>632</v>
      </c>
      <c r="AS49" s="540" t="str">
        <f t="shared" si="7"/>
        <v>2</v>
      </c>
      <c r="AT49" s="661" t="s">
        <v>1163</v>
      </c>
      <c r="AU49" s="516">
        <v>20000</v>
      </c>
      <c r="AV49" s="516">
        <v>500</v>
      </c>
      <c r="AW49" s="662">
        <f t="shared" si="8"/>
        <v>1.8378974453225509E-2</v>
      </c>
      <c r="AX49" s="540" t="str">
        <f t="shared" si="9"/>
        <v>0</v>
      </c>
      <c r="AY49" s="668" t="s">
        <v>76</v>
      </c>
      <c r="AZ49" s="516">
        <v>5000</v>
      </c>
      <c r="BA49" s="516">
        <v>65901</v>
      </c>
      <c r="BB49" s="477">
        <f t="shared" si="10"/>
        <v>-38696</v>
      </c>
      <c r="BC49" s="477">
        <f t="shared" si="11"/>
        <v>790812</v>
      </c>
      <c r="BD49" s="517" t="s">
        <v>143</v>
      </c>
      <c r="BE49" s="517" t="s">
        <v>76</v>
      </c>
      <c r="BF49" s="517" t="s">
        <v>76</v>
      </c>
      <c r="BG49" s="669" t="s">
        <v>76</v>
      </c>
      <c r="BH49" s="541" t="str">
        <f t="shared" si="12"/>
        <v>2</v>
      </c>
      <c r="BI49" s="678">
        <v>0</v>
      </c>
      <c r="BJ49" s="540" t="e">
        <f>LOOKUP($BI49,#REF!,#REF!)</f>
        <v>#REF!</v>
      </c>
      <c r="BK49" s="685">
        <v>0</v>
      </c>
      <c r="BL49" s="519" t="s">
        <v>1409</v>
      </c>
      <c r="BM49" s="670" t="s">
        <v>1386</v>
      </c>
      <c r="BN49" s="542">
        <v>0</v>
      </c>
      <c r="BO49" s="680" t="s">
        <v>1386</v>
      </c>
      <c r="BP49" s="541" t="str">
        <f t="shared" ref="BP49:BP112" si="20">IF(BO49="Kutcha","7",IF(BO49="Semi Pucca","5",IF(BO49="Pucca","2","0")))</f>
        <v>0</v>
      </c>
      <c r="BQ49" s="686">
        <v>1850000</v>
      </c>
      <c r="BR49" s="518">
        <v>0</v>
      </c>
      <c r="BS49" s="517" t="s">
        <v>1343</v>
      </c>
      <c r="BT49" s="518">
        <v>0</v>
      </c>
      <c r="BU49" s="693">
        <f t="shared" si="14"/>
        <v>1850000</v>
      </c>
      <c r="BV49" s="543" t="e">
        <f t="shared" si="15"/>
        <v>#REF!</v>
      </c>
      <c r="BW49" s="529">
        <f t="shared" si="16"/>
        <v>0</v>
      </c>
      <c r="BX49" s="699" t="e">
        <f t="shared" si="17"/>
        <v>#REF!</v>
      </c>
      <c r="BY49" s="701" t="s">
        <v>2314</v>
      </c>
      <c r="BZ49" s="544"/>
      <c r="CA49" s="483"/>
      <c r="CB49" s="483"/>
      <c r="CC49" s="483"/>
      <c r="CD49" s="483"/>
      <c r="CE49" s="483"/>
      <c r="CF49" s="483"/>
      <c r="CG49" s="477"/>
      <c r="CH49" s="483"/>
      <c r="CI49" s="467"/>
      <c r="CJ49" s="467"/>
      <c r="CK49" s="467"/>
      <c r="CL49" s="484"/>
      <c r="CM49" s="467"/>
      <c r="CN49" s="467"/>
      <c r="CO49" s="467"/>
      <c r="CP49" s="467"/>
    </row>
    <row r="50" spans="2:94" s="525" customFormat="1" ht="71.25" customHeight="1">
      <c r="B50" s="539" t="s">
        <v>73</v>
      </c>
      <c r="C50" s="601" t="s">
        <v>1498</v>
      </c>
      <c r="D50" s="602" t="s">
        <v>136</v>
      </c>
      <c r="E50" s="539">
        <v>48</v>
      </c>
      <c r="F50" s="619" t="s">
        <v>305</v>
      </c>
      <c r="G50" s="499" t="s">
        <v>306</v>
      </c>
      <c r="H50" s="506" t="s">
        <v>2247</v>
      </c>
      <c r="I50" s="505" t="s">
        <v>89</v>
      </c>
      <c r="J50" s="472">
        <v>36002</v>
      </c>
      <c r="K50" s="507" t="s">
        <v>529</v>
      </c>
      <c r="L50" s="508" t="s">
        <v>530</v>
      </c>
      <c r="M50" s="507" t="s">
        <v>77</v>
      </c>
      <c r="N50" s="509" t="s">
        <v>531</v>
      </c>
      <c r="O50" s="510" t="s">
        <v>889</v>
      </c>
      <c r="P50" s="511" t="s">
        <v>890</v>
      </c>
      <c r="Q50" s="512" t="s">
        <v>2317</v>
      </c>
      <c r="R50" s="512" t="s">
        <v>2318</v>
      </c>
      <c r="S50" s="510" t="s">
        <v>892</v>
      </c>
      <c r="T50" s="513" t="s">
        <v>2158</v>
      </c>
      <c r="U50" s="514" t="s">
        <v>74</v>
      </c>
      <c r="V50" s="620" t="s">
        <v>75</v>
      </c>
      <c r="W50" s="540"/>
      <c r="X50" s="638" t="s">
        <v>2319</v>
      </c>
      <c r="Y50" s="639">
        <v>4</v>
      </c>
      <c r="Z50" s="540" t="str">
        <f t="shared" si="18"/>
        <v>3</v>
      </c>
      <c r="AA50" s="644">
        <v>1</v>
      </c>
      <c r="AB50" s="540" t="str">
        <f t="shared" si="19"/>
        <v>1</v>
      </c>
      <c r="AC50" s="651">
        <v>2</v>
      </c>
      <c r="AD50" s="513">
        <v>21525</v>
      </c>
      <c r="AE50" s="507"/>
      <c r="AF50" s="507">
        <v>0</v>
      </c>
      <c r="AG50" s="507">
        <v>15000</v>
      </c>
      <c r="AH50" s="474">
        <f t="shared" ref="AH50:AH96" si="21">AD50+AE50+AF50+AG50</f>
        <v>36525</v>
      </c>
      <c r="AI50" s="474">
        <f t="shared" ref="AI50:AI102" si="22">AH50/(Y50+AC50)</f>
        <v>6087.5</v>
      </c>
      <c r="AJ50" s="476" t="e">
        <f>LOOKUP(AI50,#REF!,#REF!)</f>
        <v>#REF!</v>
      </c>
      <c r="AK50" s="474">
        <f t="shared" ref="AK50:AK102" si="23">AH50*12</f>
        <v>438300</v>
      </c>
      <c r="AL50" s="513">
        <v>200</v>
      </c>
      <c r="AM50" s="513">
        <v>1800</v>
      </c>
      <c r="AN50" s="513">
        <v>450</v>
      </c>
      <c r="AO50" s="513">
        <v>227</v>
      </c>
      <c r="AP50" s="477">
        <f t="shared" ref="AP50:AP78" si="24">SUM(AL50:AO50)</f>
        <v>2677</v>
      </c>
      <c r="AQ50" s="474">
        <v>1265</v>
      </c>
      <c r="AR50" s="652">
        <f t="shared" ref="AR50:AR113" si="25">AQ50/AA50</f>
        <v>1265</v>
      </c>
      <c r="AS50" s="540" t="str">
        <f t="shared" si="7"/>
        <v>2</v>
      </c>
      <c r="AT50" s="661" t="s">
        <v>1164</v>
      </c>
      <c r="AU50" s="516">
        <v>5000</v>
      </c>
      <c r="AV50" s="516">
        <v>3000</v>
      </c>
      <c r="AW50" s="662">
        <f t="shared" ref="AW50:AW113" si="26">AV50/AH50</f>
        <v>8.2135523613963035E-2</v>
      </c>
      <c r="AX50" s="540" t="str">
        <f t="shared" ref="AX50:AX113" si="27">IF(AW50&gt;=70.01%,"5",IF(AW50&gt;=60.01%,"4",IF(AW50&gt;=50.01%,"3",IF(AW50&gt;=40.01%,"2",IF(AW50&gt;=30.01%,"1","0")))))</f>
        <v>0</v>
      </c>
      <c r="AY50" s="668" t="s">
        <v>76</v>
      </c>
      <c r="AZ50" s="516">
        <v>1000</v>
      </c>
      <c r="BA50" s="516">
        <v>51177</v>
      </c>
      <c r="BB50" s="477">
        <f t="shared" ref="BB50:BB77" si="28">AH50-BA50</f>
        <v>-14652</v>
      </c>
      <c r="BC50" s="477">
        <f t="shared" ref="BC50:BC77" si="29">BA50*12</f>
        <v>614124</v>
      </c>
      <c r="BD50" s="517" t="s">
        <v>1186</v>
      </c>
      <c r="BE50" s="519" t="s">
        <v>1261</v>
      </c>
      <c r="BF50" s="517" t="s">
        <v>1231</v>
      </c>
      <c r="BG50" s="670" t="s">
        <v>1267</v>
      </c>
      <c r="BH50" s="541" t="str">
        <f t="shared" ref="BH50:BH113" si="30">IF(BD50="No","2",IF(BD50="one","1","0"))</f>
        <v>0</v>
      </c>
      <c r="BI50" s="678">
        <v>0</v>
      </c>
      <c r="BJ50" s="540" t="e">
        <f>LOOKUP($BI50,#REF!,#REF!)</f>
        <v>#REF!</v>
      </c>
      <c r="BK50" s="685">
        <v>0</v>
      </c>
      <c r="BL50" s="519" t="s">
        <v>132</v>
      </c>
      <c r="BM50" s="670" t="s">
        <v>1410</v>
      </c>
      <c r="BN50" s="542">
        <v>0</v>
      </c>
      <c r="BO50" s="680" t="s">
        <v>1410</v>
      </c>
      <c r="BP50" s="541" t="str">
        <f t="shared" si="20"/>
        <v>0</v>
      </c>
      <c r="BQ50" s="694">
        <v>3500000</v>
      </c>
      <c r="BR50" s="518">
        <v>0</v>
      </c>
      <c r="BS50" s="518">
        <v>0</v>
      </c>
      <c r="BT50" s="518">
        <v>0</v>
      </c>
      <c r="BU50" s="693">
        <f t="shared" ref="BU50:BU113" si="31">SUM(BT50+BS50+BR50+BQ50+BK50)</f>
        <v>3500000</v>
      </c>
      <c r="BV50" s="543" t="e">
        <f t="shared" ref="BV50:BV78" si="32">W50+Z50+AB50+AJ50+AS50+AX50+BH50+BJ50+BN50+BP50</f>
        <v>#REF!</v>
      </c>
      <c r="BW50" s="529">
        <f t="shared" ref="BW50:BW78" si="33">CH50</f>
        <v>0</v>
      </c>
      <c r="BX50" s="699" t="e">
        <f t="shared" ref="BX50:BX78" si="34">BW50+BV50</f>
        <v>#REF!</v>
      </c>
      <c r="BY50" s="700"/>
      <c r="BZ50" s="544"/>
      <c r="CA50" s="483"/>
      <c r="CB50" s="483"/>
      <c r="CC50" s="483"/>
      <c r="CD50" s="483"/>
      <c r="CE50" s="483"/>
      <c r="CF50" s="483"/>
      <c r="CG50" s="477"/>
      <c r="CH50" s="483"/>
      <c r="CI50" s="467"/>
      <c r="CJ50" s="467"/>
      <c r="CK50" s="467"/>
      <c r="CL50" s="484"/>
      <c r="CM50" s="467"/>
      <c r="CN50" s="467"/>
      <c r="CO50" s="467"/>
      <c r="CP50" s="467"/>
    </row>
    <row r="51" spans="2:94" s="525" customFormat="1" ht="71.25" customHeight="1">
      <c r="B51" s="539" t="s">
        <v>73</v>
      </c>
      <c r="C51" s="601" t="s">
        <v>1499</v>
      </c>
      <c r="D51" s="602" t="s">
        <v>136</v>
      </c>
      <c r="E51" s="539">
        <v>49</v>
      </c>
      <c r="F51" s="619" t="s">
        <v>307</v>
      </c>
      <c r="G51" s="499" t="s">
        <v>308</v>
      </c>
      <c r="H51" s="506" t="s">
        <v>2247</v>
      </c>
      <c r="I51" s="505" t="s">
        <v>89</v>
      </c>
      <c r="J51" s="472">
        <v>35858</v>
      </c>
      <c r="K51" s="507" t="s">
        <v>532</v>
      </c>
      <c r="L51" s="508" t="s">
        <v>2320</v>
      </c>
      <c r="M51" s="507" t="s">
        <v>77</v>
      </c>
      <c r="N51" s="509" t="s">
        <v>534</v>
      </c>
      <c r="O51" s="510" t="s">
        <v>893</v>
      </c>
      <c r="P51" s="511" t="s">
        <v>894</v>
      </c>
      <c r="Q51" s="512" t="s">
        <v>895</v>
      </c>
      <c r="R51" s="512" t="s">
        <v>896</v>
      </c>
      <c r="S51" s="512" t="s">
        <v>896</v>
      </c>
      <c r="T51" s="513" t="s">
        <v>2179</v>
      </c>
      <c r="U51" s="514" t="s">
        <v>74</v>
      </c>
      <c r="V51" s="620" t="s">
        <v>75</v>
      </c>
      <c r="W51" s="540"/>
      <c r="X51" s="638" t="s">
        <v>2321</v>
      </c>
      <c r="Y51" s="639">
        <v>4</v>
      </c>
      <c r="Z51" s="540" t="str">
        <f t="shared" si="18"/>
        <v>3</v>
      </c>
      <c r="AA51" s="644">
        <v>1</v>
      </c>
      <c r="AB51" s="540" t="str">
        <f t="shared" si="19"/>
        <v>1</v>
      </c>
      <c r="AC51" s="651">
        <v>1</v>
      </c>
      <c r="AD51" s="513">
        <v>28134</v>
      </c>
      <c r="AE51" s="507">
        <v>0</v>
      </c>
      <c r="AF51" s="507">
        <v>5000</v>
      </c>
      <c r="AG51" s="507">
        <v>0</v>
      </c>
      <c r="AH51" s="474">
        <f t="shared" si="21"/>
        <v>33134</v>
      </c>
      <c r="AI51" s="474">
        <f t="shared" si="22"/>
        <v>6626.8</v>
      </c>
      <c r="AJ51" s="476">
        <v>0</v>
      </c>
      <c r="AK51" s="474">
        <f t="shared" si="23"/>
        <v>397608</v>
      </c>
      <c r="AL51" s="513">
        <v>0</v>
      </c>
      <c r="AM51" s="513">
        <v>1000</v>
      </c>
      <c r="AN51" s="513">
        <v>0</v>
      </c>
      <c r="AO51" s="513">
        <v>0</v>
      </c>
      <c r="AP51" s="477">
        <f t="shared" si="24"/>
        <v>1000</v>
      </c>
      <c r="AQ51" s="474">
        <v>1266</v>
      </c>
      <c r="AR51" s="652">
        <f t="shared" si="25"/>
        <v>1266</v>
      </c>
      <c r="AS51" s="540" t="str">
        <f t="shared" ref="AS51:AS114" si="35">IF(AR51&lt;=500,"3",IF(AR51&lt;=2000,"2",IF(AR51&lt;=5000,"1","0")))</f>
        <v>2</v>
      </c>
      <c r="AT51" s="661" t="s">
        <v>1156</v>
      </c>
      <c r="AU51" s="516">
        <v>15000</v>
      </c>
      <c r="AV51" s="516">
        <v>2000</v>
      </c>
      <c r="AW51" s="662">
        <f t="shared" si="26"/>
        <v>6.0360958532021489E-2</v>
      </c>
      <c r="AX51" s="540" t="str">
        <f t="shared" si="27"/>
        <v>0</v>
      </c>
      <c r="AY51" s="668" t="s">
        <v>76</v>
      </c>
      <c r="AZ51" s="516">
        <v>4000</v>
      </c>
      <c r="BA51" s="516">
        <v>46500</v>
      </c>
      <c r="BB51" s="477">
        <f t="shared" si="28"/>
        <v>-13366</v>
      </c>
      <c r="BC51" s="477">
        <f t="shared" si="29"/>
        <v>558000</v>
      </c>
      <c r="BD51" s="517" t="s">
        <v>1186</v>
      </c>
      <c r="BE51" s="519" t="s">
        <v>1268</v>
      </c>
      <c r="BF51" s="517" t="s">
        <v>1269</v>
      </c>
      <c r="BG51" s="670" t="s">
        <v>1269</v>
      </c>
      <c r="BH51" s="541" t="str">
        <f t="shared" si="30"/>
        <v>0</v>
      </c>
      <c r="BI51" s="679" t="s">
        <v>1338</v>
      </c>
      <c r="BJ51" s="540" t="e">
        <f>LOOKUP($BI51,#REF!,#REF!)</f>
        <v>#REF!</v>
      </c>
      <c r="BK51" s="687" t="s">
        <v>1346</v>
      </c>
      <c r="BL51" s="519" t="s">
        <v>1411</v>
      </c>
      <c r="BM51" s="670" t="s">
        <v>1412</v>
      </c>
      <c r="BN51" s="542">
        <v>0</v>
      </c>
      <c r="BO51" s="680" t="s">
        <v>1412</v>
      </c>
      <c r="BP51" s="541" t="str">
        <f t="shared" si="20"/>
        <v>0</v>
      </c>
      <c r="BQ51" s="694">
        <v>500000</v>
      </c>
      <c r="BR51" s="518">
        <v>0</v>
      </c>
      <c r="BS51" s="518">
        <v>0</v>
      </c>
      <c r="BT51" s="518">
        <v>0</v>
      </c>
      <c r="BU51" s="693">
        <f t="shared" si="31"/>
        <v>2300000</v>
      </c>
      <c r="BV51" s="543" t="e">
        <f t="shared" si="32"/>
        <v>#REF!</v>
      </c>
      <c r="BW51" s="529">
        <f t="shared" si="33"/>
        <v>0</v>
      </c>
      <c r="BX51" s="699" t="e">
        <f t="shared" si="34"/>
        <v>#REF!</v>
      </c>
      <c r="BY51" s="700"/>
      <c r="BZ51" s="544"/>
      <c r="CA51" s="483"/>
      <c r="CB51" s="483"/>
      <c r="CC51" s="483"/>
      <c r="CD51" s="483"/>
      <c r="CE51" s="483"/>
      <c r="CF51" s="483"/>
      <c r="CG51" s="477"/>
      <c r="CH51" s="483"/>
      <c r="CI51" s="467"/>
      <c r="CJ51" s="467"/>
      <c r="CK51" s="467"/>
      <c r="CL51" s="484"/>
      <c r="CM51" s="467"/>
      <c r="CN51" s="467"/>
      <c r="CO51" s="467"/>
      <c r="CP51" s="467"/>
    </row>
    <row r="52" spans="2:94" s="525" customFormat="1" ht="71.25" customHeight="1">
      <c r="B52" s="539" t="s">
        <v>73</v>
      </c>
      <c r="C52" s="601" t="s">
        <v>1500</v>
      </c>
      <c r="D52" s="602" t="s">
        <v>136</v>
      </c>
      <c r="E52" s="539">
        <v>50</v>
      </c>
      <c r="F52" s="619" t="s">
        <v>309</v>
      </c>
      <c r="G52" s="499" t="s">
        <v>220</v>
      </c>
      <c r="H52" s="506" t="s">
        <v>2247</v>
      </c>
      <c r="I52" s="505" t="s">
        <v>89</v>
      </c>
      <c r="J52" s="472">
        <v>36183</v>
      </c>
      <c r="K52" s="507" t="s">
        <v>535</v>
      </c>
      <c r="L52" s="508" t="s">
        <v>2261</v>
      </c>
      <c r="M52" s="507" t="s">
        <v>91</v>
      </c>
      <c r="N52" s="509" t="s">
        <v>536</v>
      </c>
      <c r="O52" s="510" t="s">
        <v>897</v>
      </c>
      <c r="P52" s="511" t="s">
        <v>898</v>
      </c>
      <c r="Q52" s="512" t="s">
        <v>2322</v>
      </c>
      <c r="R52" s="512" t="s">
        <v>2323</v>
      </c>
      <c r="S52" s="510" t="s">
        <v>114</v>
      </c>
      <c r="T52" s="513" t="s">
        <v>2148</v>
      </c>
      <c r="U52" s="514" t="s">
        <v>74</v>
      </c>
      <c r="V52" s="620" t="s">
        <v>75</v>
      </c>
      <c r="W52" s="540"/>
      <c r="X52" s="638" t="s">
        <v>2324</v>
      </c>
      <c r="Y52" s="639">
        <v>5</v>
      </c>
      <c r="Z52" s="540" t="str">
        <f t="shared" si="18"/>
        <v>3</v>
      </c>
      <c r="AA52" s="644">
        <v>1</v>
      </c>
      <c r="AB52" s="540" t="str">
        <f t="shared" si="19"/>
        <v>1</v>
      </c>
      <c r="AC52" s="651">
        <v>3</v>
      </c>
      <c r="AD52" s="513">
        <v>29000</v>
      </c>
      <c r="AE52" s="507">
        <v>0</v>
      </c>
      <c r="AF52" s="507">
        <v>0</v>
      </c>
      <c r="AG52" s="507">
        <v>0</v>
      </c>
      <c r="AH52" s="474">
        <f t="shared" si="21"/>
        <v>29000</v>
      </c>
      <c r="AI52" s="474">
        <f t="shared" si="22"/>
        <v>3625</v>
      </c>
      <c r="AJ52" s="476" t="e">
        <f>LOOKUP(AI52,#REF!,#REF!)</f>
        <v>#REF!</v>
      </c>
      <c r="AK52" s="474">
        <f t="shared" si="23"/>
        <v>348000</v>
      </c>
      <c r="AL52" s="513">
        <v>220</v>
      </c>
      <c r="AM52" s="513">
        <v>1600</v>
      </c>
      <c r="AN52" s="513">
        <v>0</v>
      </c>
      <c r="AO52" s="513">
        <v>120</v>
      </c>
      <c r="AP52" s="477">
        <f t="shared" si="24"/>
        <v>1940</v>
      </c>
      <c r="AQ52" s="474">
        <v>1267</v>
      </c>
      <c r="AR52" s="652">
        <f t="shared" si="25"/>
        <v>1267</v>
      </c>
      <c r="AS52" s="540" t="str">
        <f t="shared" si="35"/>
        <v>2</v>
      </c>
      <c r="AT52" s="661" t="s">
        <v>1159</v>
      </c>
      <c r="AU52" s="516">
        <v>14000</v>
      </c>
      <c r="AV52" s="516">
        <v>300</v>
      </c>
      <c r="AW52" s="662">
        <f t="shared" si="26"/>
        <v>1.0344827586206896E-2</v>
      </c>
      <c r="AX52" s="540" t="str">
        <f t="shared" si="27"/>
        <v>0</v>
      </c>
      <c r="AY52" s="668" t="s">
        <v>76</v>
      </c>
      <c r="AZ52" s="516">
        <v>9000</v>
      </c>
      <c r="BA52" s="516">
        <v>54000</v>
      </c>
      <c r="BB52" s="477">
        <f t="shared" si="28"/>
        <v>-25000</v>
      </c>
      <c r="BC52" s="477">
        <f t="shared" si="29"/>
        <v>648000</v>
      </c>
      <c r="BD52" s="517" t="s">
        <v>123</v>
      </c>
      <c r="BE52" s="519" t="s">
        <v>1270</v>
      </c>
      <c r="BF52" s="519" t="s">
        <v>1271</v>
      </c>
      <c r="BG52" s="670" t="s">
        <v>1272</v>
      </c>
      <c r="BH52" s="541" t="str">
        <f t="shared" si="30"/>
        <v>0</v>
      </c>
      <c r="BI52" s="678">
        <v>0</v>
      </c>
      <c r="BJ52" s="540" t="e">
        <f>LOOKUP($BI52,#REF!,#REF!)</f>
        <v>#REF!</v>
      </c>
      <c r="BK52" s="685">
        <v>0</v>
      </c>
      <c r="BL52" s="519" t="s">
        <v>132</v>
      </c>
      <c r="BM52" s="670" t="s">
        <v>1413</v>
      </c>
      <c r="BN52" s="542">
        <v>0</v>
      </c>
      <c r="BO52" s="680" t="s">
        <v>1413</v>
      </c>
      <c r="BP52" s="541" t="str">
        <f t="shared" si="20"/>
        <v>0</v>
      </c>
      <c r="BQ52" s="694">
        <v>4000000</v>
      </c>
      <c r="BR52" s="518">
        <v>0</v>
      </c>
      <c r="BS52" s="518">
        <v>0</v>
      </c>
      <c r="BT52" s="526">
        <v>10000</v>
      </c>
      <c r="BU52" s="693">
        <f t="shared" si="31"/>
        <v>4010000</v>
      </c>
      <c r="BV52" s="543" t="e">
        <f t="shared" si="32"/>
        <v>#REF!</v>
      </c>
      <c r="BW52" s="529">
        <f t="shared" si="33"/>
        <v>0</v>
      </c>
      <c r="BX52" s="699" t="e">
        <f t="shared" si="34"/>
        <v>#REF!</v>
      </c>
      <c r="BY52" s="700"/>
      <c r="BZ52" s="544"/>
      <c r="CA52" s="483"/>
      <c r="CB52" s="483"/>
      <c r="CC52" s="483"/>
      <c r="CD52" s="483"/>
      <c r="CE52" s="483"/>
      <c r="CF52" s="483"/>
      <c r="CG52" s="477"/>
      <c r="CH52" s="483"/>
      <c r="CI52" s="467"/>
      <c r="CJ52" s="467"/>
      <c r="CK52" s="467"/>
      <c r="CL52" s="484"/>
      <c r="CM52" s="467"/>
      <c r="CN52" s="467"/>
      <c r="CO52" s="467"/>
      <c r="CP52" s="467"/>
    </row>
    <row r="53" spans="2:94" s="525" customFormat="1" ht="71.25" customHeight="1">
      <c r="B53" s="539" t="s">
        <v>73</v>
      </c>
      <c r="C53" s="601" t="s">
        <v>1502</v>
      </c>
      <c r="D53" s="602" t="s">
        <v>136</v>
      </c>
      <c r="E53" s="539">
        <v>51</v>
      </c>
      <c r="F53" s="619" t="s">
        <v>311</v>
      </c>
      <c r="G53" s="499" t="s">
        <v>312</v>
      </c>
      <c r="H53" s="506" t="s">
        <v>2247</v>
      </c>
      <c r="I53" s="505" t="s">
        <v>89</v>
      </c>
      <c r="J53" s="472">
        <v>36482</v>
      </c>
      <c r="K53" s="507" t="s">
        <v>540</v>
      </c>
      <c r="L53" s="508" t="s">
        <v>2311</v>
      </c>
      <c r="M53" s="507" t="s">
        <v>77</v>
      </c>
      <c r="N53" s="509" t="s">
        <v>541</v>
      </c>
      <c r="O53" s="510" t="s">
        <v>903</v>
      </c>
      <c r="P53" s="511" t="s">
        <v>904</v>
      </c>
      <c r="Q53" s="512" t="s">
        <v>2325</v>
      </c>
      <c r="R53" s="512" t="s">
        <v>2326</v>
      </c>
      <c r="S53" s="510" t="s">
        <v>888</v>
      </c>
      <c r="T53" s="513">
        <v>5000</v>
      </c>
      <c r="U53" s="514" t="s">
        <v>74</v>
      </c>
      <c r="V53" s="621" t="s">
        <v>2327</v>
      </c>
      <c r="W53" s="540"/>
      <c r="X53" s="638" t="s">
        <v>2328</v>
      </c>
      <c r="Y53" s="639">
        <v>5</v>
      </c>
      <c r="Z53" s="540" t="str">
        <f t="shared" si="18"/>
        <v>3</v>
      </c>
      <c r="AA53" s="643">
        <v>1</v>
      </c>
      <c r="AB53" s="540" t="str">
        <f t="shared" si="19"/>
        <v>1</v>
      </c>
      <c r="AC53" s="651">
        <v>1</v>
      </c>
      <c r="AD53" s="513">
        <v>1500</v>
      </c>
      <c r="AE53" s="507">
        <v>28000</v>
      </c>
      <c r="AF53" s="507">
        <v>0</v>
      </c>
      <c r="AG53" s="507">
        <v>0</v>
      </c>
      <c r="AH53" s="474">
        <f t="shared" si="21"/>
        <v>29500</v>
      </c>
      <c r="AI53" s="474">
        <f t="shared" si="22"/>
        <v>4916.666666666667</v>
      </c>
      <c r="AJ53" s="476" t="e">
        <f>LOOKUP(AI53,#REF!,#REF!)</f>
        <v>#REF!</v>
      </c>
      <c r="AK53" s="474">
        <f t="shared" si="23"/>
        <v>354000</v>
      </c>
      <c r="AL53" s="513">
        <v>0</v>
      </c>
      <c r="AM53" s="513">
        <v>1600</v>
      </c>
      <c r="AN53" s="513">
        <v>650</v>
      </c>
      <c r="AO53" s="513">
        <v>40</v>
      </c>
      <c r="AP53" s="477">
        <f t="shared" si="24"/>
        <v>2290</v>
      </c>
      <c r="AQ53" s="474">
        <v>1269</v>
      </c>
      <c r="AR53" s="652">
        <f t="shared" si="25"/>
        <v>1269</v>
      </c>
      <c r="AS53" s="540" t="str">
        <f t="shared" si="35"/>
        <v>2</v>
      </c>
      <c r="AT53" s="661" t="s">
        <v>1140</v>
      </c>
      <c r="AU53" s="516">
        <v>9000</v>
      </c>
      <c r="AV53" s="516">
        <v>0</v>
      </c>
      <c r="AW53" s="662">
        <f t="shared" si="26"/>
        <v>0</v>
      </c>
      <c r="AX53" s="540" t="str">
        <f t="shared" si="27"/>
        <v>0</v>
      </c>
      <c r="AY53" s="668" t="s">
        <v>76</v>
      </c>
      <c r="AZ53" s="516" t="s">
        <v>76</v>
      </c>
      <c r="BA53" s="516">
        <v>35140</v>
      </c>
      <c r="BB53" s="477">
        <f t="shared" si="28"/>
        <v>-5640</v>
      </c>
      <c r="BC53" s="477">
        <f t="shared" si="29"/>
        <v>421680</v>
      </c>
      <c r="BD53" s="517" t="s">
        <v>1186</v>
      </c>
      <c r="BE53" s="519" t="s">
        <v>1201</v>
      </c>
      <c r="BF53" s="519" t="s">
        <v>1233</v>
      </c>
      <c r="BG53" s="670" t="s">
        <v>1274</v>
      </c>
      <c r="BH53" s="541" t="str">
        <f t="shared" si="30"/>
        <v>0</v>
      </c>
      <c r="BI53" s="678">
        <v>0</v>
      </c>
      <c r="BJ53" s="540" t="e">
        <f>LOOKUP($BI53,#REF!,#REF!)</f>
        <v>#REF!</v>
      </c>
      <c r="BK53" s="685">
        <v>0</v>
      </c>
      <c r="BL53" s="519" t="s">
        <v>1414</v>
      </c>
      <c r="BM53" s="670" t="s">
        <v>1415</v>
      </c>
      <c r="BN53" s="542">
        <v>0</v>
      </c>
      <c r="BO53" s="680" t="s">
        <v>1415</v>
      </c>
      <c r="BP53" s="541" t="str">
        <f t="shared" si="20"/>
        <v>0</v>
      </c>
      <c r="BQ53" s="694">
        <v>1500000</v>
      </c>
      <c r="BR53" s="518">
        <v>0</v>
      </c>
      <c r="BS53" s="518">
        <v>0</v>
      </c>
      <c r="BT53" s="518">
        <v>0</v>
      </c>
      <c r="BU53" s="693">
        <f t="shared" si="31"/>
        <v>1500000</v>
      </c>
      <c r="BV53" s="543" t="e">
        <f t="shared" si="32"/>
        <v>#REF!</v>
      </c>
      <c r="BW53" s="529">
        <f t="shared" si="33"/>
        <v>0</v>
      </c>
      <c r="BX53" s="699" t="e">
        <f t="shared" si="34"/>
        <v>#REF!</v>
      </c>
      <c r="BY53" s="700"/>
      <c r="BZ53" s="544"/>
      <c r="CA53" s="483"/>
      <c r="CB53" s="483"/>
      <c r="CC53" s="483"/>
      <c r="CD53" s="483"/>
      <c r="CE53" s="483"/>
      <c r="CF53" s="483"/>
      <c r="CG53" s="477"/>
      <c r="CH53" s="483"/>
      <c r="CI53" s="467"/>
      <c r="CJ53" s="467"/>
      <c r="CK53" s="467"/>
      <c r="CL53" s="484"/>
      <c r="CM53" s="467"/>
      <c r="CN53" s="467"/>
      <c r="CO53" s="467"/>
      <c r="CP53" s="467"/>
    </row>
    <row r="54" spans="2:94" s="525" customFormat="1" ht="71.25" customHeight="1">
      <c r="B54" s="539" t="s">
        <v>73</v>
      </c>
      <c r="C54" s="601" t="s">
        <v>1504</v>
      </c>
      <c r="D54" s="602" t="s">
        <v>136</v>
      </c>
      <c r="E54" s="539">
        <v>52</v>
      </c>
      <c r="F54" s="619" t="s">
        <v>315</v>
      </c>
      <c r="G54" s="499" t="s">
        <v>158</v>
      </c>
      <c r="H54" s="506" t="s">
        <v>2247</v>
      </c>
      <c r="I54" s="505" t="s">
        <v>89</v>
      </c>
      <c r="J54" s="472">
        <v>36267</v>
      </c>
      <c r="K54" s="507" t="s">
        <v>545</v>
      </c>
      <c r="L54" s="508" t="s">
        <v>2331</v>
      </c>
      <c r="M54" s="507" t="s">
        <v>91</v>
      </c>
      <c r="N54" s="509" t="s">
        <v>546</v>
      </c>
      <c r="O54" s="510" t="s">
        <v>910</v>
      </c>
      <c r="P54" s="511" t="s">
        <v>911</v>
      </c>
      <c r="Q54" s="512" t="s">
        <v>2329</v>
      </c>
      <c r="R54" s="512" t="s">
        <v>2330</v>
      </c>
      <c r="S54" s="510" t="s">
        <v>774</v>
      </c>
      <c r="T54" s="513" t="s">
        <v>2158</v>
      </c>
      <c r="U54" s="514" t="s">
        <v>74</v>
      </c>
      <c r="V54" s="620" t="s">
        <v>75</v>
      </c>
      <c r="W54" s="540"/>
      <c r="X54" s="638" t="s">
        <v>2332</v>
      </c>
      <c r="Y54" s="639">
        <v>4</v>
      </c>
      <c r="Z54" s="540" t="str">
        <f t="shared" si="18"/>
        <v>3</v>
      </c>
      <c r="AA54" s="644">
        <v>1</v>
      </c>
      <c r="AB54" s="540" t="str">
        <f t="shared" si="19"/>
        <v>1</v>
      </c>
      <c r="AC54" s="651">
        <v>1</v>
      </c>
      <c r="AD54" s="513">
        <v>30000</v>
      </c>
      <c r="AE54" s="507">
        <v>0</v>
      </c>
      <c r="AF54" s="507">
        <v>0</v>
      </c>
      <c r="AG54" s="507">
        <v>0</v>
      </c>
      <c r="AH54" s="474">
        <f t="shared" si="21"/>
        <v>30000</v>
      </c>
      <c r="AI54" s="474">
        <f t="shared" si="22"/>
        <v>6000</v>
      </c>
      <c r="AJ54" s="476" t="e">
        <f>LOOKUP(AI54,#REF!,#REF!)</f>
        <v>#REF!</v>
      </c>
      <c r="AK54" s="474">
        <f t="shared" si="23"/>
        <v>360000</v>
      </c>
      <c r="AL54" s="513">
        <v>305</v>
      </c>
      <c r="AM54" s="513">
        <v>3172</v>
      </c>
      <c r="AN54" s="513">
        <v>0</v>
      </c>
      <c r="AO54" s="513">
        <v>314</v>
      </c>
      <c r="AP54" s="477">
        <f t="shared" si="24"/>
        <v>3791</v>
      </c>
      <c r="AQ54" s="474">
        <v>1271</v>
      </c>
      <c r="AR54" s="652">
        <f t="shared" si="25"/>
        <v>1271</v>
      </c>
      <c r="AS54" s="540" t="str">
        <f t="shared" si="35"/>
        <v>2</v>
      </c>
      <c r="AT54" s="661" t="s">
        <v>1155</v>
      </c>
      <c r="AU54" s="516">
        <v>15000</v>
      </c>
      <c r="AV54" s="516">
        <v>1000</v>
      </c>
      <c r="AW54" s="662">
        <f t="shared" si="26"/>
        <v>3.3333333333333333E-2</v>
      </c>
      <c r="AX54" s="540" t="str">
        <f t="shared" si="27"/>
        <v>0</v>
      </c>
      <c r="AY54" s="668" t="s">
        <v>76</v>
      </c>
      <c r="AZ54" s="516">
        <v>3000</v>
      </c>
      <c r="BA54" s="516">
        <v>39301</v>
      </c>
      <c r="BB54" s="477">
        <f t="shared" si="28"/>
        <v>-9301</v>
      </c>
      <c r="BC54" s="477">
        <f t="shared" si="29"/>
        <v>471612</v>
      </c>
      <c r="BD54" s="517" t="s">
        <v>1186</v>
      </c>
      <c r="BE54" s="519" t="s">
        <v>1199</v>
      </c>
      <c r="BF54" s="527">
        <v>2003</v>
      </c>
      <c r="BG54" s="671" t="s">
        <v>1275</v>
      </c>
      <c r="BH54" s="541" t="str">
        <f t="shared" si="30"/>
        <v>0</v>
      </c>
      <c r="BI54" s="680" t="s">
        <v>1323</v>
      </c>
      <c r="BJ54" s="540" t="e">
        <f>LOOKUP($BI54,#REF!,#REF!)</f>
        <v>#REF!</v>
      </c>
      <c r="BK54" s="686">
        <v>400000</v>
      </c>
      <c r="BL54" s="519" t="s">
        <v>129</v>
      </c>
      <c r="BM54" s="670" t="s">
        <v>1399</v>
      </c>
      <c r="BN54" s="542">
        <v>0</v>
      </c>
      <c r="BO54" s="680" t="s">
        <v>1399</v>
      </c>
      <c r="BP54" s="541" t="str">
        <f t="shared" si="20"/>
        <v>0</v>
      </c>
      <c r="BQ54" s="686">
        <v>800000</v>
      </c>
      <c r="BR54" s="518">
        <v>0</v>
      </c>
      <c r="BS54" s="518">
        <v>0</v>
      </c>
      <c r="BT54" s="518">
        <v>0</v>
      </c>
      <c r="BU54" s="693">
        <f t="shared" si="31"/>
        <v>1200000</v>
      </c>
      <c r="BV54" s="543" t="e">
        <f t="shared" si="32"/>
        <v>#REF!</v>
      </c>
      <c r="BW54" s="529">
        <f t="shared" si="33"/>
        <v>0</v>
      </c>
      <c r="BX54" s="699" t="e">
        <f t="shared" si="34"/>
        <v>#REF!</v>
      </c>
      <c r="BY54" s="700"/>
      <c r="BZ54" s="544"/>
      <c r="CA54" s="483"/>
      <c r="CB54" s="483"/>
      <c r="CC54" s="483"/>
      <c r="CD54" s="483"/>
      <c r="CE54" s="483"/>
      <c r="CF54" s="483"/>
      <c r="CG54" s="477"/>
      <c r="CH54" s="483"/>
      <c r="CI54" s="467"/>
      <c r="CJ54" s="467"/>
      <c r="CK54" s="467"/>
      <c r="CL54" s="484"/>
      <c r="CM54" s="467"/>
      <c r="CN54" s="467"/>
      <c r="CO54" s="467"/>
      <c r="CP54" s="467"/>
    </row>
    <row r="55" spans="2:94" s="525" customFormat="1" ht="71.25" customHeight="1">
      <c r="B55" s="539" t="s">
        <v>73</v>
      </c>
      <c r="C55" s="601" t="s">
        <v>1505</v>
      </c>
      <c r="D55" s="602" t="s">
        <v>136</v>
      </c>
      <c r="E55" s="539">
        <v>53</v>
      </c>
      <c r="F55" s="619" t="s">
        <v>1977</v>
      </c>
      <c r="G55" s="499" t="s">
        <v>317</v>
      </c>
      <c r="H55" s="506" t="s">
        <v>2247</v>
      </c>
      <c r="I55" s="505" t="s">
        <v>139</v>
      </c>
      <c r="J55" s="472">
        <v>36170</v>
      </c>
      <c r="K55" s="507" t="s">
        <v>547</v>
      </c>
      <c r="L55" s="508" t="s">
        <v>2335</v>
      </c>
      <c r="M55" s="507" t="s">
        <v>91</v>
      </c>
      <c r="N55" s="509" t="s">
        <v>548</v>
      </c>
      <c r="O55" s="510" t="s">
        <v>913</v>
      </c>
      <c r="P55" s="511" t="s">
        <v>914</v>
      </c>
      <c r="Q55" s="512" t="s">
        <v>2333</v>
      </c>
      <c r="R55" s="512" t="s">
        <v>2334</v>
      </c>
      <c r="S55" s="510" t="s">
        <v>916</v>
      </c>
      <c r="T55" s="513">
        <v>1690</v>
      </c>
      <c r="U55" s="514" t="s">
        <v>74</v>
      </c>
      <c r="V55" s="620" t="s">
        <v>75</v>
      </c>
      <c r="W55" s="540"/>
      <c r="X55" s="638" t="s">
        <v>2336</v>
      </c>
      <c r="Y55" s="639">
        <v>5</v>
      </c>
      <c r="Z55" s="540" t="str">
        <f t="shared" si="18"/>
        <v>3</v>
      </c>
      <c r="AA55" s="644">
        <v>3</v>
      </c>
      <c r="AB55" s="540" t="str">
        <f t="shared" si="19"/>
        <v>1</v>
      </c>
      <c r="AC55" s="651">
        <v>1</v>
      </c>
      <c r="AD55" s="513">
        <v>25000</v>
      </c>
      <c r="AE55" s="507">
        <v>0</v>
      </c>
      <c r="AF55" s="507">
        <v>0</v>
      </c>
      <c r="AG55" s="507">
        <v>0</v>
      </c>
      <c r="AH55" s="474">
        <f t="shared" si="21"/>
        <v>25000</v>
      </c>
      <c r="AI55" s="474">
        <f t="shared" si="22"/>
        <v>4166.666666666667</v>
      </c>
      <c r="AJ55" s="476" t="e">
        <f>LOOKUP(AI55,#REF!,#REF!)</f>
        <v>#REF!</v>
      </c>
      <c r="AK55" s="474">
        <f t="shared" si="23"/>
        <v>300000</v>
      </c>
      <c r="AL55" s="513">
        <v>298</v>
      </c>
      <c r="AM55" s="513">
        <v>585</v>
      </c>
      <c r="AN55" s="513">
        <v>0</v>
      </c>
      <c r="AO55" s="513">
        <v>0</v>
      </c>
      <c r="AP55" s="477">
        <f t="shared" si="24"/>
        <v>883</v>
      </c>
      <c r="AQ55" s="474">
        <v>1272</v>
      </c>
      <c r="AR55" s="652">
        <f t="shared" si="25"/>
        <v>424</v>
      </c>
      <c r="AS55" s="540" t="str">
        <f t="shared" si="35"/>
        <v>3</v>
      </c>
      <c r="AT55" s="661" t="s">
        <v>1167</v>
      </c>
      <c r="AU55" s="516">
        <v>11000</v>
      </c>
      <c r="AV55" s="516">
        <v>200</v>
      </c>
      <c r="AW55" s="662">
        <f t="shared" si="26"/>
        <v>8.0000000000000002E-3</v>
      </c>
      <c r="AX55" s="540" t="str">
        <f t="shared" si="27"/>
        <v>0</v>
      </c>
      <c r="AY55" s="668" t="s">
        <v>76</v>
      </c>
      <c r="AZ55" s="516" t="s">
        <v>76</v>
      </c>
      <c r="BA55" s="516">
        <v>43183</v>
      </c>
      <c r="BB55" s="477">
        <f t="shared" si="28"/>
        <v>-18183</v>
      </c>
      <c r="BC55" s="477">
        <f t="shared" si="29"/>
        <v>518196</v>
      </c>
      <c r="BD55" s="517" t="s">
        <v>1186</v>
      </c>
      <c r="BE55" s="519" t="s">
        <v>150</v>
      </c>
      <c r="BF55" s="517" t="s">
        <v>1204</v>
      </c>
      <c r="BG55" s="670" t="s">
        <v>1276</v>
      </c>
      <c r="BH55" s="541" t="str">
        <f t="shared" si="30"/>
        <v>0</v>
      </c>
      <c r="BI55" s="678">
        <v>0</v>
      </c>
      <c r="BJ55" s="540" t="e">
        <f>LOOKUP($BI55,#REF!,#REF!)</f>
        <v>#REF!</v>
      </c>
      <c r="BK55" s="685">
        <v>0</v>
      </c>
      <c r="BL55" s="519" t="s">
        <v>1409</v>
      </c>
      <c r="BM55" s="670" t="s">
        <v>1379</v>
      </c>
      <c r="BN55" s="542">
        <v>0</v>
      </c>
      <c r="BO55" s="680" t="s">
        <v>1379</v>
      </c>
      <c r="BP55" s="541" t="str">
        <f t="shared" si="20"/>
        <v>0</v>
      </c>
      <c r="BQ55" s="694">
        <v>4000000</v>
      </c>
      <c r="BR55" s="518">
        <v>0</v>
      </c>
      <c r="BS55" s="518">
        <v>0</v>
      </c>
      <c r="BT55" s="518">
        <v>0</v>
      </c>
      <c r="BU55" s="693">
        <f t="shared" si="31"/>
        <v>4000000</v>
      </c>
      <c r="BV55" s="543" t="e">
        <f t="shared" si="32"/>
        <v>#REF!</v>
      </c>
      <c r="BW55" s="529">
        <f t="shared" si="33"/>
        <v>0</v>
      </c>
      <c r="BX55" s="699" t="e">
        <f t="shared" si="34"/>
        <v>#REF!</v>
      </c>
      <c r="BY55" s="700"/>
      <c r="BZ55" s="544"/>
      <c r="CA55" s="483"/>
      <c r="CB55" s="483"/>
      <c r="CC55" s="483"/>
      <c r="CD55" s="483"/>
      <c r="CE55" s="483"/>
      <c r="CF55" s="483"/>
      <c r="CG55" s="477"/>
      <c r="CH55" s="483"/>
      <c r="CI55" s="467"/>
      <c r="CJ55" s="467"/>
      <c r="CK55" s="467"/>
      <c r="CL55" s="484"/>
      <c r="CM55" s="467"/>
      <c r="CN55" s="467"/>
      <c r="CO55" s="467"/>
      <c r="CP55" s="467"/>
    </row>
    <row r="56" spans="2:94" s="525" customFormat="1" ht="71.25" customHeight="1">
      <c r="B56" s="539" t="s">
        <v>73</v>
      </c>
      <c r="C56" s="601" t="s">
        <v>1506</v>
      </c>
      <c r="D56" s="602" t="s">
        <v>136</v>
      </c>
      <c r="E56" s="539">
        <v>54</v>
      </c>
      <c r="F56" s="619" t="s">
        <v>318</v>
      </c>
      <c r="G56" s="499" t="s">
        <v>319</v>
      </c>
      <c r="H56" s="506" t="s">
        <v>2247</v>
      </c>
      <c r="I56" s="505" t="s">
        <v>89</v>
      </c>
      <c r="J56" s="472">
        <v>36679</v>
      </c>
      <c r="K56" s="507" t="s">
        <v>549</v>
      </c>
      <c r="L56" s="508" t="s">
        <v>2340</v>
      </c>
      <c r="M56" s="507" t="s">
        <v>77</v>
      </c>
      <c r="N56" s="509" t="s">
        <v>550</v>
      </c>
      <c r="O56" s="510" t="s">
        <v>917</v>
      </c>
      <c r="P56" s="511" t="s">
        <v>918</v>
      </c>
      <c r="Q56" s="512" t="s">
        <v>2337</v>
      </c>
      <c r="R56" s="512" t="s">
        <v>2338</v>
      </c>
      <c r="S56" s="510" t="s">
        <v>112</v>
      </c>
      <c r="T56" s="513">
        <v>3750</v>
      </c>
      <c r="U56" s="514" t="s">
        <v>74</v>
      </c>
      <c r="V56" s="620" t="s">
        <v>75</v>
      </c>
      <c r="W56" s="540"/>
      <c r="X56" s="638" t="s">
        <v>2339</v>
      </c>
      <c r="Y56" s="639">
        <v>8</v>
      </c>
      <c r="Z56" s="540" t="str">
        <f t="shared" si="18"/>
        <v>5</v>
      </c>
      <c r="AA56" s="644">
        <v>2</v>
      </c>
      <c r="AB56" s="540" t="str">
        <f t="shared" si="19"/>
        <v>1</v>
      </c>
      <c r="AC56" s="651">
        <v>3</v>
      </c>
      <c r="AD56" s="513">
        <v>6000</v>
      </c>
      <c r="AE56" s="507"/>
      <c r="AF56" s="507">
        <v>0</v>
      </c>
      <c r="AG56" s="507">
        <v>32000</v>
      </c>
      <c r="AH56" s="474">
        <f t="shared" si="21"/>
        <v>38000</v>
      </c>
      <c r="AI56" s="474">
        <f t="shared" si="22"/>
        <v>3454.5454545454545</v>
      </c>
      <c r="AJ56" s="476" t="e">
        <f>LOOKUP(AI56,#REF!,#REF!)</f>
        <v>#REF!</v>
      </c>
      <c r="AK56" s="474">
        <f t="shared" si="23"/>
        <v>456000</v>
      </c>
      <c r="AL56" s="513">
        <v>490</v>
      </c>
      <c r="AM56" s="513">
        <v>2330</v>
      </c>
      <c r="AN56" s="513">
        <v>0</v>
      </c>
      <c r="AO56" s="513">
        <v>0</v>
      </c>
      <c r="AP56" s="477">
        <f t="shared" si="24"/>
        <v>2820</v>
      </c>
      <c r="AQ56" s="474">
        <v>1273</v>
      </c>
      <c r="AR56" s="652">
        <f t="shared" si="25"/>
        <v>636.5</v>
      </c>
      <c r="AS56" s="540" t="str">
        <f t="shared" si="35"/>
        <v>2</v>
      </c>
      <c r="AT56" s="661" t="s">
        <v>1168</v>
      </c>
      <c r="AU56" s="516">
        <v>3000</v>
      </c>
      <c r="AV56" s="516">
        <v>1000</v>
      </c>
      <c r="AW56" s="662">
        <f t="shared" si="26"/>
        <v>2.6315789473684209E-2</v>
      </c>
      <c r="AX56" s="540" t="str">
        <f t="shared" si="27"/>
        <v>0</v>
      </c>
      <c r="AY56" s="668">
        <v>20000</v>
      </c>
      <c r="AZ56" s="516">
        <v>2000</v>
      </c>
      <c r="BA56" s="516">
        <v>60320</v>
      </c>
      <c r="BB56" s="477">
        <f t="shared" si="28"/>
        <v>-22320</v>
      </c>
      <c r="BC56" s="477">
        <f t="shared" si="29"/>
        <v>723840</v>
      </c>
      <c r="BD56" s="517" t="s">
        <v>1186</v>
      </c>
      <c r="BE56" s="519" t="s">
        <v>1277</v>
      </c>
      <c r="BF56" s="517" t="s">
        <v>1197</v>
      </c>
      <c r="BG56" s="670" t="s">
        <v>1278</v>
      </c>
      <c r="BH56" s="541" t="str">
        <f t="shared" si="30"/>
        <v>0</v>
      </c>
      <c r="BI56" s="678">
        <v>0</v>
      </c>
      <c r="BJ56" s="540" t="e">
        <f>LOOKUP($BI56,#REF!,#REF!)</f>
        <v>#REF!</v>
      </c>
      <c r="BK56" s="685">
        <v>0</v>
      </c>
      <c r="BL56" s="519" t="s">
        <v>1343</v>
      </c>
      <c r="BM56" s="670" t="s">
        <v>1343</v>
      </c>
      <c r="BN56" s="542">
        <v>0</v>
      </c>
      <c r="BO56" s="680" t="s">
        <v>1343</v>
      </c>
      <c r="BP56" s="541" t="str">
        <f t="shared" si="20"/>
        <v>0</v>
      </c>
      <c r="BQ56" s="685">
        <v>0</v>
      </c>
      <c r="BR56" s="518">
        <v>0</v>
      </c>
      <c r="BS56" s="518">
        <v>0</v>
      </c>
      <c r="BT56" s="518">
        <v>0</v>
      </c>
      <c r="BU56" s="693">
        <f t="shared" si="31"/>
        <v>0</v>
      </c>
      <c r="BV56" s="543" t="e">
        <f t="shared" si="32"/>
        <v>#REF!</v>
      </c>
      <c r="BW56" s="529">
        <f t="shared" si="33"/>
        <v>0</v>
      </c>
      <c r="BX56" s="699" t="e">
        <f t="shared" si="34"/>
        <v>#REF!</v>
      </c>
      <c r="BY56" s="700"/>
      <c r="BZ56" s="544" t="s">
        <v>1956</v>
      </c>
      <c r="CA56" s="483"/>
      <c r="CB56" s="483"/>
      <c r="CC56" s="483"/>
      <c r="CD56" s="483"/>
      <c r="CE56" s="483"/>
      <c r="CF56" s="483"/>
      <c r="CG56" s="477"/>
      <c r="CH56" s="483"/>
      <c r="CI56" s="467"/>
      <c r="CJ56" s="467"/>
      <c r="CK56" s="467"/>
      <c r="CL56" s="484"/>
      <c r="CM56" s="467"/>
      <c r="CN56" s="467"/>
      <c r="CO56" s="467"/>
      <c r="CP56" s="467"/>
    </row>
    <row r="57" spans="2:94" s="525" customFormat="1" ht="71.25" customHeight="1">
      <c r="B57" s="539" t="s">
        <v>73</v>
      </c>
      <c r="C57" s="601" t="s">
        <v>1507</v>
      </c>
      <c r="D57" s="602" t="s">
        <v>136</v>
      </c>
      <c r="E57" s="539">
        <v>55</v>
      </c>
      <c r="F57" s="619" t="s">
        <v>320</v>
      </c>
      <c r="G57" s="499" t="s">
        <v>321</v>
      </c>
      <c r="H57" s="506" t="s">
        <v>2247</v>
      </c>
      <c r="I57" s="505" t="s">
        <v>89</v>
      </c>
      <c r="J57" s="472">
        <v>36452</v>
      </c>
      <c r="K57" s="507" t="s">
        <v>551</v>
      </c>
      <c r="L57" s="508" t="s">
        <v>2259</v>
      </c>
      <c r="M57" s="507" t="s">
        <v>91</v>
      </c>
      <c r="N57" s="509" t="s">
        <v>552</v>
      </c>
      <c r="O57" s="510" t="s">
        <v>920</v>
      </c>
      <c r="P57" s="511" t="s">
        <v>921</v>
      </c>
      <c r="Q57" s="512" t="s">
        <v>922</v>
      </c>
      <c r="R57" s="512" t="s">
        <v>119</v>
      </c>
      <c r="S57" s="512" t="s">
        <v>119</v>
      </c>
      <c r="T57" s="513">
        <v>600</v>
      </c>
      <c r="U57" s="514" t="s">
        <v>74</v>
      </c>
      <c r="V57" s="620" t="s">
        <v>75</v>
      </c>
      <c r="W57" s="540"/>
      <c r="X57" s="638" t="s">
        <v>1091</v>
      </c>
      <c r="Y57" s="639">
        <v>4</v>
      </c>
      <c r="Z57" s="540" t="str">
        <f t="shared" si="18"/>
        <v>3</v>
      </c>
      <c r="AA57" s="644">
        <v>2</v>
      </c>
      <c r="AB57" s="540" t="str">
        <f t="shared" si="19"/>
        <v>1</v>
      </c>
      <c r="AC57" s="651">
        <v>1</v>
      </c>
      <c r="AD57" s="513">
        <v>27500</v>
      </c>
      <c r="AE57" s="507">
        <v>0</v>
      </c>
      <c r="AF57" s="522">
        <v>10000</v>
      </c>
      <c r="AG57" s="507">
        <v>0</v>
      </c>
      <c r="AH57" s="474">
        <f t="shared" si="21"/>
        <v>37500</v>
      </c>
      <c r="AI57" s="474">
        <f t="shared" si="22"/>
        <v>7500</v>
      </c>
      <c r="AJ57" s="476" t="e">
        <f>LOOKUP(AI57,#REF!,#REF!)</f>
        <v>#REF!</v>
      </c>
      <c r="AK57" s="474">
        <f t="shared" si="23"/>
        <v>450000</v>
      </c>
      <c r="AL57" s="513">
        <v>381</v>
      </c>
      <c r="AM57" s="513">
        <v>3411</v>
      </c>
      <c r="AN57" s="513">
        <v>0</v>
      </c>
      <c r="AO57" s="513">
        <v>78</v>
      </c>
      <c r="AP57" s="477">
        <f t="shared" si="24"/>
        <v>3870</v>
      </c>
      <c r="AQ57" s="474">
        <v>1274</v>
      </c>
      <c r="AR57" s="652">
        <f t="shared" si="25"/>
        <v>637</v>
      </c>
      <c r="AS57" s="540" t="str">
        <f t="shared" si="35"/>
        <v>2</v>
      </c>
      <c r="AT57" s="661" t="s">
        <v>1169</v>
      </c>
      <c r="AU57" s="516">
        <v>15000</v>
      </c>
      <c r="AV57" s="516">
        <v>1000</v>
      </c>
      <c r="AW57" s="662">
        <f t="shared" si="26"/>
        <v>2.6666666666666668E-2</v>
      </c>
      <c r="AX57" s="540" t="str">
        <f t="shared" si="27"/>
        <v>0</v>
      </c>
      <c r="AY57" s="668" t="s">
        <v>76</v>
      </c>
      <c r="AZ57" s="516">
        <v>2000</v>
      </c>
      <c r="BA57" s="516">
        <v>53870</v>
      </c>
      <c r="BB57" s="477">
        <f t="shared" si="28"/>
        <v>-16370</v>
      </c>
      <c r="BC57" s="477">
        <f t="shared" si="29"/>
        <v>646440</v>
      </c>
      <c r="BD57" s="517" t="s">
        <v>143</v>
      </c>
      <c r="BE57" s="517" t="s">
        <v>76</v>
      </c>
      <c r="BF57" s="517" t="s">
        <v>76</v>
      </c>
      <c r="BG57" s="669" t="s">
        <v>76</v>
      </c>
      <c r="BH57" s="541" t="str">
        <f t="shared" si="30"/>
        <v>2</v>
      </c>
      <c r="BI57" s="680" t="s">
        <v>1339</v>
      </c>
      <c r="BJ57" s="540" t="e">
        <f>LOOKUP($BI57,#REF!,#REF!)</f>
        <v>#REF!</v>
      </c>
      <c r="BK57" s="686">
        <v>1500000</v>
      </c>
      <c r="BL57" s="519" t="s">
        <v>1417</v>
      </c>
      <c r="BM57" s="670" t="s">
        <v>1406</v>
      </c>
      <c r="BN57" s="542">
        <v>0</v>
      </c>
      <c r="BO57" s="680" t="s">
        <v>1406</v>
      </c>
      <c r="BP57" s="541" t="str">
        <f t="shared" si="20"/>
        <v>0</v>
      </c>
      <c r="BQ57" s="694">
        <v>2000000</v>
      </c>
      <c r="BR57" s="518">
        <v>0</v>
      </c>
      <c r="BS57" s="518">
        <v>0</v>
      </c>
      <c r="BT57" s="518">
        <v>0</v>
      </c>
      <c r="BU57" s="693">
        <f t="shared" si="31"/>
        <v>3500000</v>
      </c>
      <c r="BV57" s="543" t="e">
        <f t="shared" si="32"/>
        <v>#REF!</v>
      </c>
      <c r="BW57" s="529">
        <f t="shared" si="33"/>
        <v>0</v>
      </c>
      <c r="BX57" s="699" t="e">
        <f t="shared" si="34"/>
        <v>#REF!</v>
      </c>
      <c r="BY57" s="700"/>
      <c r="BZ57" s="544"/>
      <c r="CA57" s="483"/>
      <c r="CB57" s="483"/>
      <c r="CC57" s="483"/>
      <c r="CD57" s="483"/>
      <c r="CE57" s="483"/>
      <c r="CF57" s="483"/>
      <c r="CG57" s="477"/>
      <c r="CH57" s="483"/>
      <c r="CI57" s="467"/>
      <c r="CJ57" s="467"/>
      <c r="CK57" s="467"/>
      <c r="CL57" s="484"/>
      <c r="CM57" s="467"/>
      <c r="CN57" s="467"/>
      <c r="CO57" s="467"/>
      <c r="CP57" s="467"/>
    </row>
    <row r="58" spans="2:94" s="525" customFormat="1" ht="71.25" customHeight="1">
      <c r="B58" s="539" t="s">
        <v>73</v>
      </c>
      <c r="C58" s="601" t="s">
        <v>1508</v>
      </c>
      <c r="D58" s="602" t="s">
        <v>136</v>
      </c>
      <c r="E58" s="539">
        <v>56</v>
      </c>
      <c r="F58" s="619" t="s">
        <v>322</v>
      </c>
      <c r="G58" s="499" t="s">
        <v>323</v>
      </c>
      <c r="H58" s="506" t="s">
        <v>2247</v>
      </c>
      <c r="I58" s="505" t="s">
        <v>139</v>
      </c>
      <c r="J58" s="472">
        <v>36668</v>
      </c>
      <c r="K58" s="507" t="s">
        <v>553</v>
      </c>
      <c r="L58" s="508" t="s">
        <v>2259</v>
      </c>
      <c r="M58" s="507" t="s">
        <v>91</v>
      </c>
      <c r="N58" s="509" t="s">
        <v>554</v>
      </c>
      <c r="O58" s="510" t="s">
        <v>923</v>
      </c>
      <c r="P58" s="511" t="s">
        <v>924</v>
      </c>
      <c r="Q58" s="512" t="s">
        <v>925</v>
      </c>
      <c r="R58" s="512" t="s">
        <v>926</v>
      </c>
      <c r="S58" s="510" t="s">
        <v>926</v>
      </c>
      <c r="T58" s="513" t="s">
        <v>115</v>
      </c>
      <c r="U58" s="514" t="s">
        <v>74</v>
      </c>
      <c r="V58" s="620" t="s">
        <v>75</v>
      </c>
      <c r="W58" s="540"/>
      <c r="X58" s="638" t="s">
        <v>2343</v>
      </c>
      <c r="Y58" s="639">
        <v>4</v>
      </c>
      <c r="Z58" s="540" t="str">
        <f t="shared" si="18"/>
        <v>3</v>
      </c>
      <c r="AA58" s="644">
        <v>1</v>
      </c>
      <c r="AB58" s="540" t="str">
        <f t="shared" si="19"/>
        <v>1</v>
      </c>
      <c r="AC58" s="651">
        <v>1</v>
      </c>
      <c r="AD58" s="513">
        <v>28600</v>
      </c>
      <c r="AE58" s="507">
        <v>0</v>
      </c>
      <c r="AF58" s="507">
        <v>0</v>
      </c>
      <c r="AG58" s="507">
        <v>0</v>
      </c>
      <c r="AH58" s="474">
        <f t="shared" si="21"/>
        <v>28600</v>
      </c>
      <c r="AI58" s="474">
        <f t="shared" si="22"/>
        <v>5720</v>
      </c>
      <c r="AJ58" s="476" t="e">
        <f>LOOKUP(AI58,#REF!,#REF!)</f>
        <v>#REF!</v>
      </c>
      <c r="AK58" s="474">
        <f t="shared" si="23"/>
        <v>343200</v>
      </c>
      <c r="AL58" s="513">
        <v>340</v>
      </c>
      <c r="AM58" s="513">
        <v>3521</v>
      </c>
      <c r="AN58" s="513">
        <v>0</v>
      </c>
      <c r="AO58" s="513">
        <v>125</v>
      </c>
      <c r="AP58" s="477">
        <f t="shared" si="24"/>
        <v>3986</v>
      </c>
      <c r="AQ58" s="474">
        <v>1275</v>
      </c>
      <c r="AR58" s="652">
        <f t="shared" si="25"/>
        <v>1275</v>
      </c>
      <c r="AS58" s="540" t="str">
        <f t="shared" si="35"/>
        <v>2</v>
      </c>
      <c r="AT58" s="661" t="s">
        <v>1170</v>
      </c>
      <c r="AU58" s="516">
        <v>10000</v>
      </c>
      <c r="AV58" s="516">
        <v>1000</v>
      </c>
      <c r="AW58" s="662">
        <f t="shared" si="26"/>
        <v>3.4965034965034968E-2</v>
      </c>
      <c r="AX58" s="540" t="str">
        <f t="shared" si="27"/>
        <v>0</v>
      </c>
      <c r="AY58" s="668">
        <v>10000</v>
      </c>
      <c r="AZ58" s="516">
        <v>5000</v>
      </c>
      <c r="BA58" s="516">
        <v>43500</v>
      </c>
      <c r="BB58" s="477">
        <f t="shared" si="28"/>
        <v>-14900</v>
      </c>
      <c r="BC58" s="477">
        <f t="shared" si="29"/>
        <v>522000</v>
      </c>
      <c r="BD58" s="517" t="s">
        <v>1186</v>
      </c>
      <c r="BE58" s="519" t="s">
        <v>1199</v>
      </c>
      <c r="BF58" s="517" t="s">
        <v>1197</v>
      </c>
      <c r="BG58" s="670" t="s">
        <v>1279</v>
      </c>
      <c r="BH58" s="541" t="str">
        <f t="shared" si="30"/>
        <v>0</v>
      </c>
      <c r="BI58" s="678">
        <v>0</v>
      </c>
      <c r="BJ58" s="540" t="e">
        <f>LOOKUP($BI58,#REF!,#REF!)</f>
        <v>#REF!</v>
      </c>
      <c r="BK58" s="685">
        <v>0</v>
      </c>
      <c r="BL58" s="519" t="s">
        <v>90</v>
      </c>
      <c r="BM58" s="670" t="s">
        <v>90</v>
      </c>
      <c r="BN58" s="542">
        <v>0</v>
      </c>
      <c r="BO58" s="680" t="s">
        <v>90</v>
      </c>
      <c r="BP58" s="541" t="str">
        <f t="shared" si="20"/>
        <v>0</v>
      </c>
      <c r="BQ58" s="685">
        <v>0</v>
      </c>
      <c r="BR58" s="518">
        <v>0</v>
      </c>
      <c r="BS58" s="518">
        <v>0</v>
      </c>
      <c r="BT58" s="518">
        <v>0</v>
      </c>
      <c r="BU58" s="693">
        <f t="shared" si="31"/>
        <v>0</v>
      </c>
      <c r="BV58" s="543" t="e">
        <f t="shared" si="32"/>
        <v>#REF!</v>
      </c>
      <c r="BW58" s="529">
        <f t="shared" si="33"/>
        <v>0</v>
      </c>
      <c r="BX58" s="699" t="e">
        <f t="shared" si="34"/>
        <v>#REF!</v>
      </c>
      <c r="BY58" s="700"/>
      <c r="BZ58" s="544"/>
      <c r="CA58" s="483"/>
      <c r="CB58" s="483"/>
      <c r="CC58" s="483"/>
      <c r="CD58" s="483"/>
      <c r="CE58" s="483"/>
      <c r="CF58" s="483"/>
      <c r="CG58" s="477"/>
      <c r="CH58" s="483"/>
      <c r="CI58" s="467"/>
      <c r="CJ58" s="467"/>
      <c r="CK58" s="467"/>
      <c r="CL58" s="484"/>
      <c r="CM58" s="467"/>
      <c r="CN58" s="467"/>
      <c r="CO58" s="467"/>
      <c r="CP58" s="467"/>
    </row>
    <row r="59" spans="2:94" s="525" customFormat="1" ht="71.25" customHeight="1">
      <c r="B59" s="539" t="s">
        <v>73</v>
      </c>
      <c r="C59" s="601" t="s">
        <v>1509</v>
      </c>
      <c r="D59" s="602" t="s">
        <v>136</v>
      </c>
      <c r="E59" s="539">
        <v>57</v>
      </c>
      <c r="F59" s="619" t="s">
        <v>324</v>
      </c>
      <c r="G59" s="499" t="s">
        <v>325</v>
      </c>
      <c r="H59" s="506" t="s">
        <v>2247</v>
      </c>
      <c r="I59" s="505" t="s">
        <v>89</v>
      </c>
      <c r="J59" s="472">
        <v>36550</v>
      </c>
      <c r="K59" s="507" t="s">
        <v>555</v>
      </c>
      <c r="L59" s="508" t="s">
        <v>2365</v>
      </c>
      <c r="M59" s="507" t="s">
        <v>91</v>
      </c>
      <c r="N59" s="509" t="s">
        <v>556</v>
      </c>
      <c r="O59" s="510" t="s">
        <v>927</v>
      </c>
      <c r="P59" s="511" t="s">
        <v>928</v>
      </c>
      <c r="Q59" s="512" t="s">
        <v>929</v>
      </c>
      <c r="R59" s="512" t="s">
        <v>930</v>
      </c>
      <c r="S59" s="510" t="s">
        <v>930</v>
      </c>
      <c r="T59" s="513">
        <v>2750</v>
      </c>
      <c r="U59" s="514" t="s">
        <v>74</v>
      </c>
      <c r="V59" s="621" t="s">
        <v>2344</v>
      </c>
      <c r="W59" s="540"/>
      <c r="X59" s="638" t="s">
        <v>2347</v>
      </c>
      <c r="Y59" s="639">
        <v>4</v>
      </c>
      <c r="Z59" s="540" t="str">
        <f t="shared" si="18"/>
        <v>3</v>
      </c>
      <c r="AA59" s="644">
        <v>2</v>
      </c>
      <c r="AB59" s="540" t="str">
        <f t="shared" si="19"/>
        <v>1</v>
      </c>
      <c r="AC59" s="651">
        <v>1</v>
      </c>
      <c r="AD59" s="513">
        <v>0</v>
      </c>
      <c r="AE59" s="507">
        <v>25000</v>
      </c>
      <c r="AF59" s="507">
        <v>0</v>
      </c>
      <c r="AG59" s="507">
        <v>0</v>
      </c>
      <c r="AH59" s="474">
        <f t="shared" si="21"/>
        <v>25000</v>
      </c>
      <c r="AI59" s="474">
        <f t="shared" si="22"/>
        <v>5000</v>
      </c>
      <c r="AJ59" s="476" t="e">
        <f>LOOKUP(AI59,#REF!,#REF!)</f>
        <v>#REF!</v>
      </c>
      <c r="AK59" s="474">
        <f t="shared" si="23"/>
        <v>300000</v>
      </c>
      <c r="AL59" s="513">
        <v>401</v>
      </c>
      <c r="AM59" s="513">
        <v>3602</v>
      </c>
      <c r="AN59" s="513">
        <v>2440</v>
      </c>
      <c r="AO59" s="513">
        <v>900</v>
      </c>
      <c r="AP59" s="477">
        <f t="shared" si="24"/>
        <v>7343</v>
      </c>
      <c r="AQ59" s="474">
        <v>1276</v>
      </c>
      <c r="AR59" s="652">
        <f t="shared" si="25"/>
        <v>638</v>
      </c>
      <c r="AS59" s="540" t="str">
        <f t="shared" si="35"/>
        <v>2</v>
      </c>
      <c r="AT59" s="661" t="s">
        <v>1171</v>
      </c>
      <c r="AU59" s="516">
        <v>7000</v>
      </c>
      <c r="AV59" s="516">
        <v>0</v>
      </c>
      <c r="AW59" s="662">
        <f t="shared" si="26"/>
        <v>0</v>
      </c>
      <c r="AX59" s="540" t="str">
        <f t="shared" si="27"/>
        <v>0</v>
      </c>
      <c r="AY59" s="668">
        <v>26500</v>
      </c>
      <c r="AZ59" s="516">
        <v>10000</v>
      </c>
      <c r="BA59" s="516">
        <v>105963</v>
      </c>
      <c r="BB59" s="477">
        <f t="shared" si="28"/>
        <v>-80963</v>
      </c>
      <c r="BC59" s="477">
        <f t="shared" si="29"/>
        <v>1271556</v>
      </c>
      <c r="BD59" s="517" t="s">
        <v>143</v>
      </c>
      <c r="BE59" s="517" t="s">
        <v>76</v>
      </c>
      <c r="BF59" s="517" t="s">
        <v>76</v>
      </c>
      <c r="BG59" s="669" t="s">
        <v>76</v>
      </c>
      <c r="BH59" s="541" t="str">
        <f t="shared" si="30"/>
        <v>2</v>
      </c>
      <c r="BI59" s="678">
        <v>0</v>
      </c>
      <c r="BJ59" s="540" t="e">
        <f>LOOKUP($BI59,#REF!,#REF!)</f>
        <v>#REF!</v>
      </c>
      <c r="BK59" s="685">
        <v>0</v>
      </c>
      <c r="BL59" s="517" t="s">
        <v>90</v>
      </c>
      <c r="BM59" s="669" t="s">
        <v>90</v>
      </c>
      <c r="BN59" s="542">
        <v>0</v>
      </c>
      <c r="BO59" s="679" t="s">
        <v>90</v>
      </c>
      <c r="BP59" s="541" t="str">
        <f t="shared" si="20"/>
        <v>0</v>
      </c>
      <c r="BQ59" s="685">
        <v>0</v>
      </c>
      <c r="BR59" s="518">
        <v>0</v>
      </c>
      <c r="BS59" s="518">
        <v>0</v>
      </c>
      <c r="BT59" s="518">
        <v>0</v>
      </c>
      <c r="BU59" s="693">
        <f t="shared" si="31"/>
        <v>0</v>
      </c>
      <c r="BV59" s="543" t="e">
        <f t="shared" si="32"/>
        <v>#REF!</v>
      </c>
      <c r="BW59" s="529">
        <f t="shared" si="33"/>
        <v>0</v>
      </c>
      <c r="BX59" s="699" t="e">
        <f t="shared" si="34"/>
        <v>#REF!</v>
      </c>
      <c r="BY59" s="701" t="s">
        <v>2346</v>
      </c>
      <c r="BZ59" s="544" t="s">
        <v>2345</v>
      </c>
      <c r="CA59" s="483"/>
      <c r="CB59" s="483"/>
      <c r="CC59" s="483"/>
      <c r="CD59" s="483"/>
      <c r="CE59" s="483"/>
      <c r="CF59" s="483"/>
      <c r="CG59" s="477"/>
      <c r="CH59" s="483"/>
      <c r="CI59" s="467"/>
      <c r="CJ59" s="467"/>
      <c r="CK59" s="467"/>
      <c r="CL59" s="484"/>
      <c r="CM59" s="467"/>
      <c r="CN59" s="467"/>
      <c r="CO59" s="467"/>
      <c r="CP59" s="467"/>
    </row>
    <row r="60" spans="2:94" s="525" customFormat="1" ht="71.25" customHeight="1">
      <c r="B60" s="539" t="s">
        <v>73</v>
      </c>
      <c r="C60" s="601" t="s">
        <v>1510</v>
      </c>
      <c r="D60" s="602" t="s">
        <v>136</v>
      </c>
      <c r="E60" s="539">
        <v>58</v>
      </c>
      <c r="F60" s="619" t="s">
        <v>326</v>
      </c>
      <c r="G60" s="499" t="s">
        <v>327</v>
      </c>
      <c r="H60" s="506" t="s">
        <v>2247</v>
      </c>
      <c r="I60" s="505" t="s">
        <v>89</v>
      </c>
      <c r="J60" s="472">
        <v>36024</v>
      </c>
      <c r="K60" s="507" t="s">
        <v>557</v>
      </c>
      <c r="L60" s="508" t="s">
        <v>100</v>
      </c>
      <c r="M60" s="507" t="s">
        <v>91</v>
      </c>
      <c r="N60" s="509" t="s">
        <v>558</v>
      </c>
      <c r="O60" s="510" t="s">
        <v>931</v>
      </c>
      <c r="P60" s="511" t="s">
        <v>932</v>
      </c>
      <c r="Q60" s="512" t="s">
        <v>933</v>
      </c>
      <c r="R60" s="512" t="s">
        <v>2554</v>
      </c>
      <c r="S60" s="510" t="s">
        <v>934</v>
      </c>
      <c r="T60" s="513"/>
      <c r="U60" s="514" t="s">
        <v>74</v>
      </c>
      <c r="V60" s="620" t="s">
        <v>75</v>
      </c>
      <c r="W60" s="540"/>
      <c r="X60" s="638" t="s">
        <v>2348</v>
      </c>
      <c r="Y60" s="639">
        <v>5</v>
      </c>
      <c r="Z60" s="540" t="str">
        <f t="shared" si="18"/>
        <v>3</v>
      </c>
      <c r="AA60" s="644">
        <v>2</v>
      </c>
      <c r="AB60" s="540" t="str">
        <f t="shared" si="19"/>
        <v>1</v>
      </c>
      <c r="AC60" s="651">
        <v>1</v>
      </c>
      <c r="AD60" s="513">
        <v>30000</v>
      </c>
      <c r="AE60" s="507">
        <v>0</v>
      </c>
      <c r="AF60" s="507">
        <v>0</v>
      </c>
      <c r="AG60" s="507">
        <v>0</v>
      </c>
      <c r="AH60" s="474">
        <f t="shared" si="21"/>
        <v>30000</v>
      </c>
      <c r="AI60" s="474">
        <f t="shared" si="22"/>
        <v>5000</v>
      </c>
      <c r="AJ60" s="476" t="e">
        <f>LOOKUP(AI60,#REF!,#REF!)</f>
        <v>#REF!</v>
      </c>
      <c r="AK60" s="474">
        <f t="shared" si="23"/>
        <v>360000</v>
      </c>
      <c r="AL60" s="513">
        <v>350</v>
      </c>
      <c r="AM60" s="513">
        <v>6000</v>
      </c>
      <c r="AN60" s="513">
        <v>0</v>
      </c>
      <c r="AO60" s="522">
        <v>1080</v>
      </c>
      <c r="AP60" s="477">
        <f t="shared" si="24"/>
        <v>7430</v>
      </c>
      <c r="AQ60" s="474">
        <v>1277</v>
      </c>
      <c r="AR60" s="652">
        <f t="shared" si="25"/>
        <v>638.5</v>
      </c>
      <c r="AS60" s="540" t="str">
        <f t="shared" si="35"/>
        <v>2</v>
      </c>
      <c r="AT60" s="661" t="s">
        <v>1172</v>
      </c>
      <c r="AU60" s="516">
        <v>10000</v>
      </c>
      <c r="AV60" s="516">
        <v>0</v>
      </c>
      <c r="AW60" s="662">
        <f t="shared" si="26"/>
        <v>0</v>
      </c>
      <c r="AX60" s="540" t="str">
        <f t="shared" si="27"/>
        <v>0</v>
      </c>
      <c r="AY60" s="668" t="s">
        <v>76</v>
      </c>
      <c r="AZ60" s="516">
        <v>6000</v>
      </c>
      <c r="BA60" s="516">
        <v>50700</v>
      </c>
      <c r="BB60" s="477">
        <f t="shared" si="28"/>
        <v>-20700</v>
      </c>
      <c r="BC60" s="477">
        <f t="shared" si="29"/>
        <v>608400</v>
      </c>
      <c r="BD60" s="517" t="s">
        <v>143</v>
      </c>
      <c r="BE60" s="517" t="s">
        <v>76</v>
      </c>
      <c r="BF60" s="517" t="s">
        <v>76</v>
      </c>
      <c r="BG60" s="669" t="s">
        <v>76</v>
      </c>
      <c r="BH60" s="541" t="str">
        <f t="shared" si="30"/>
        <v>2</v>
      </c>
      <c r="BI60" s="678">
        <v>0</v>
      </c>
      <c r="BJ60" s="540" t="e">
        <f>LOOKUP($BI60,#REF!,#REF!)</f>
        <v>#REF!</v>
      </c>
      <c r="BK60" s="685">
        <v>0</v>
      </c>
      <c r="BL60" s="519" t="s">
        <v>1418</v>
      </c>
      <c r="BM60" s="670" t="s">
        <v>1419</v>
      </c>
      <c r="BN60" s="542">
        <v>0</v>
      </c>
      <c r="BO60" s="680" t="s">
        <v>1419</v>
      </c>
      <c r="BP60" s="541" t="str">
        <f t="shared" si="20"/>
        <v>0</v>
      </c>
      <c r="BQ60" s="686">
        <v>2800000</v>
      </c>
      <c r="BR60" s="518">
        <v>0</v>
      </c>
      <c r="BS60" s="518">
        <v>0</v>
      </c>
      <c r="BT60" s="518">
        <v>0</v>
      </c>
      <c r="BU60" s="693">
        <f t="shared" si="31"/>
        <v>2800000</v>
      </c>
      <c r="BV60" s="543" t="e">
        <f t="shared" si="32"/>
        <v>#REF!</v>
      </c>
      <c r="BW60" s="529">
        <f t="shared" si="33"/>
        <v>0</v>
      </c>
      <c r="BX60" s="699" t="e">
        <f t="shared" si="34"/>
        <v>#REF!</v>
      </c>
      <c r="BY60" s="700"/>
      <c r="BZ60" s="544"/>
      <c r="CA60" s="483"/>
      <c r="CB60" s="483"/>
      <c r="CC60" s="483"/>
      <c r="CD60" s="483"/>
      <c r="CE60" s="483"/>
      <c r="CF60" s="483"/>
      <c r="CG60" s="477"/>
      <c r="CH60" s="483"/>
      <c r="CI60" s="467"/>
      <c r="CJ60" s="467"/>
      <c r="CK60" s="467"/>
      <c r="CL60" s="484"/>
      <c r="CM60" s="467"/>
      <c r="CN60" s="467"/>
      <c r="CO60" s="467"/>
      <c r="CP60" s="467"/>
    </row>
    <row r="61" spans="2:94" s="525" customFormat="1" ht="71.25" customHeight="1">
      <c r="B61" s="539" t="s">
        <v>73</v>
      </c>
      <c r="C61" s="601" t="s">
        <v>1514</v>
      </c>
      <c r="D61" s="602" t="s">
        <v>136</v>
      </c>
      <c r="E61" s="539">
        <v>59</v>
      </c>
      <c r="F61" s="619" t="s">
        <v>2364</v>
      </c>
      <c r="G61" s="499" t="s">
        <v>149</v>
      </c>
      <c r="H61" s="506" t="s">
        <v>2247</v>
      </c>
      <c r="I61" s="505" t="s">
        <v>89</v>
      </c>
      <c r="J61" s="472">
        <v>36351</v>
      </c>
      <c r="K61" s="507" t="s">
        <v>566</v>
      </c>
      <c r="L61" s="508" t="s">
        <v>2185</v>
      </c>
      <c r="M61" s="507" t="s">
        <v>91</v>
      </c>
      <c r="N61" s="509" t="s">
        <v>567</v>
      </c>
      <c r="O61" s="510" t="s">
        <v>946</v>
      </c>
      <c r="P61" s="511" t="s">
        <v>947</v>
      </c>
      <c r="Q61" s="512" t="s">
        <v>948</v>
      </c>
      <c r="R61" s="512" t="s">
        <v>949</v>
      </c>
      <c r="S61" s="512" t="s">
        <v>949</v>
      </c>
      <c r="T61" s="513">
        <v>500</v>
      </c>
      <c r="U61" s="514" t="s">
        <v>74</v>
      </c>
      <c r="V61" s="620" t="s">
        <v>75</v>
      </c>
      <c r="W61" s="540"/>
      <c r="X61" s="638" t="s">
        <v>2550</v>
      </c>
      <c r="Y61" s="639">
        <v>9</v>
      </c>
      <c r="Z61" s="540" t="str">
        <f t="shared" si="18"/>
        <v>5</v>
      </c>
      <c r="AA61" s="644">
        <v>6</v>
      </c>
      <c r="AB61" s="540" t="str">
        <f t="shared" si="19"/>
        <v>3</v>
      </c>
      <c r="AC61" s="651">
        <v>3</v>
      </c>
      <c r="AD61" s="513">
        <v>10000</v>
      </c>
      <c r="AE61" s="507">
        <v>10000</v>
      </c>
      <c r="AF61" s="522">
        <v>17500</v>
      </c>
      <c r="AG61" s="507">
        <v>4000</v>
      </c>
      <c r="AH61" s="474">
        <f t="shared" si="21"/>
        <v>41500</v>
      </c>
      <c r="AI61" s="474">
        <f t="shared" si="22"/>
        <v>3458.3333333333335</v>
      </c>
      <c r="AJ61" s="476" t="e">
        <f>LOOKUP(AI61,#REF!,#REF!)</f>
        <v>#REF!</v>
      </c>
      <c r="AK61" s="474">
        <f t="shared" si="23"/>
        <v>498000</v>
      </c>
      <c r="AL61" s="513">
        <v>327</v>
      </c>
      <c r="AM61" s="513">
        <v>4643</v>
      </c>
      <c r="AN61" s="513">
        <v>0</v>
      </c>
      <c r="AO61" s="522">
        <v>1333</v>
      </c>
      <c r="AP61" s="477">
        <f t="shared" si="24"/>
        <v>6303</v>
      </c>
      <c r="AQ61" s="474">
        <v>1281</v>
      </c>
      <c r="AR61" s="652">
        <f t="shared" si="25"/>
        <v>213.5</v>
      </c>
      <c r="AS61" s="540" t="str">
        <f t="shared" si="35"/>
        <v>3</v>
      </c>
      <c r="AT61" s="661" t="s">
        <v>1175</v>
      </c>
      <c r="AU61" s="516">
        <v>7000</v>
      </c>
      <c r="AV61" s="516">
        <v>0</v>
      </c>
      <c r="AW61" s="662">
        <f t="shared" si="26"/>
        <v>0</v>
      </c>
      <c r="AX61" s="540" t="str">
        <f t="shared" si="27"/>
        <v>0</v>
      </c>
      <c r="AY61" s="668" t="s">
        <v>76</v>
      </c>
      <c r="AZ61" s="516">
        <v>1500</v>
      </c>
      <c r="BA61" s="516">
        <v>47900</v>
      </c>
      <c r="BB61" s="477">
        <f t="shared" si="28"/>
        <v>-6400</v>
      </c>
      <c r="BC61" s="477">
        <f t="shared" si="29"/>
        <v>574800</v>
      </c>
      <c r="BD61" s="517" t="s">
        <v>123</v>
      </c>
      <c r="BE61" s="519" t="s">
        <v>1284</v>
      </c>
      <c r="BF61" s="519" t="s">
        <v>1285</v>
      </c>
      <c r="BG61" s="670" t="s">
        <v>1286</v>
      </c>
      <c r="BH61" s="541" t="str">
        <f t="shared" si="30"/>
        <v>0</v>
      </c>
      <c r="BI61" s="678">
        <v>0</v>
      </c>
      <c r="BJ61" s="540" t="e">
        <f>LOOKUP($BI61,#REF!,#REF!)</f>
        <v>#REF!</v>
      </c>
      <c r="BK61" s="685">
        <v>0</v>
      </c>
      <c r="BL61" s="519" t="s">
        <v>130</v>
      </c>
      <c r="BM61" s="670" t="s">
        <v>1379</v>
      </c>
      <c r="BN61" s="542">
        <v>0</v>
      </c>
      <c r="BO61" s="680" t="s">
        <v>1379</v>
      </c>
      <c r="BP61" s="541" t="str">
        <f t="shared" si="20"/>
        <v>0</v>
      </c>
      <c r="BQ61" s="694">
        <v>6000000</v>
      </c>
      <c r="BR61" s="518">
        <v>0</v>
      </c>
      <c r="BS61" s="520">
        <v>100000</v>
      </c>
      <c r="BT61" s="518">
        <v>0</v>
      </c>
      <c r="BU61" s="693">
        <f t="shared" si="31"/>
        <v>6100000</v>
      </c>
      <c r="BV61" s="543" t="e">
        <f t="shared" si="32"/>
        <v>#REF!</v>
      </c>
      <c r="BW61" s="529">
        <f t="shared" si="33"/>
        <v>0</v>
      </c>
      <c r="BX61" s="699" t="e">
        <f t="shared" si="34"/>
        <v>#REF!</v>
      </c>
      <c r="BY61" s="700"/>
      <c r="BZ61" s="544"/>
      <c r="CA61" s="483"/>
      <c r="CB61" s="483"/>
      <c r="CC61" s="483"/>
      <c r="CD61" s="483"/>
      <c r="CE61" s="483"/>
      <c r="CF61" s="483"/>
      <c r="CG61" s="477"/>
      <c r="CH61" s="483"/>
      <c r="CI61" s="467"/>
      <c r="CJ61" s="467"/>
      <c r="CK61" s="467"/>
      <c r="CL61" s="484"/>
      <c r="CM61" s="467"/>
      <c r="CN61" s="467"/>
      <c r="CO61" s="467"/>
      <c r="CP61" s="467"/>
    </row>
    <row r="62" spans="2:94" s="525" customFormat="1" ht="71.25" customHeight="1">
      <c r="B62" s="539" t="s">
        <v>73</v>
      </c>
      <c r="C62" s="601" t="s">
        <v>1515</v>
      </c>
      <c r="D62" s="602" t="s">
        <v>136</v>
      </c>
      <c r="E62" s="539">
        <v>60</v>
      </c>
      <c r="F62" s="619" t="s">
        <v>334</v>
      </c>
      <c r="G62" s="499" t="s">
        <v>151</v>
      </c>
      <c r="H62" s="506" t="s">
        <v>2247</v>
      </c>
      <c r="I62" s="505" t="s">
        <v>139</v>
      </c>
      <c r="J62" s="472">
        <v>36523</v>
      </c>
      <c r="K62" s="507" t="s">
        <v>568</v>
      </c>
      <c r="L62" s="508" t="s">
        <v>100</v>
      </c>
      <c r="M62" s="507" t="s">
        <v>91</v>
      </c>
      <c r="N62" s="509" t="s">
        <v>569</v>
      </c>
      <c r="O62" s="510" t="s">
        <v>950</v>
      </c>
      <c r="P62" s="511" t="s">
        <v>951</v>
      </c>
      <c r="Q62" s="512" t="s">
        <v>952</v>
      </c>
      <c r="R62" s="512" t="s">
        <v>953</v>
      </c>
      <c r="S62" s="510" t="s">
        <v>953</v>
      </c>
      <c r="T62" s="513">
        <v>1100</v>
      </c>
      <c r="U62" s="514" t="s">
        <v>74</v>
      </c>
      <c r="V62" s="620" t="s">
        <v>75</v>
      </c>
      <c r="W62" s="540"/>
      <c r="X62" s="638" t="s">
        <v>2551</v>
      </c>
      <c r="Y62" s="639">
        <v>4</v>
      </c>
      <c r="Z62" s="540" t="str">
        <f t="shared" si="18"/>
        <v>3</v>
      </c>
      <c r="AA62" s="644">
        <v>2</v>
      </c>
      <c r="AB62" s="540" t="str">
        <f t="shared" si="19"/>
        <v>1</v>
      </c>
      <c r="AC62" s="651">
        <v>1</v>
      </c>
      <c r="AD62" s="513">
        <v>0</v>
      </c>
      <c r="AE62" s="507">
        <v>18000</v>
      </c>
      <c r="AF62" s="522">
        <v>14000</v>
      </c>
      <c r="AG62" s="507">
        <v>0</v>
      </c>
      <c r="AH62" s="474">
        <f t="shared" si="21"/>
        <v>32000</v>
      </c>
      <c r="AI62" s="474">
        <f t="shared" si="22"/>
        <v>6400</v>
      </c>
      <c r="AJ62" s="476" t="e">
        <f>LOOKUP(AI62,#REF!,#REF!)</f>
        <v>#REF!</v>
      </c>
      <c r="AK62" s="474">
        <f t="shared" si="23"/>
        <v>384000</v>
      </c>
      <c r="AL62" s="513">
        <v>287</v>
      </c>
      <c r="AM62" s="513">
        <v>3165</v>
      </c>
      <c r="AN62" s="513">
        <v>0</v>
      </c>
      <c r="AO62" s="522">
        <v>1622</v>
      </c>
      <c r="AP62" s="477">
        <f t="shared" si="24"/>
        <v>5074</v>
      </c>
      <c r="AQ62" s="474">
        <v>1282</v>
      </c>
      <c r="AR62" s="652">
        <f t="shared" si="25"/>
        <v>641</v>
      </c>
      <c r="AS62" s="540" t="str">
        <f t="shared" si="35"/>
        <v>2</v>
      </c>
      <c r="AT62" s="661" t="s">
        <v>1176</v>
      </c>
      <c r="AU62" s="516">
        <v>15000</v>
      </c>
      <c r="AV62" s="516">
        <v>1000</v>
      </c>
      <c r="AW62" s="662">
        <f t="shared" si="26"/>
        <v>3.125E-2</v>
      </c>
      <c r="AX62" s="540" t="str">
        <f t="shared" si="27"/>
        <v>0</v>
      </c>
      <c r="AY62" s="668" t="s">
        <v>76</v>
      </c>
      <c r="AZ62" s="516">
        <v>1000</v>
      </c>
      <c r="BA62" s="516">
        <v>61074</v>
      </c>
      <c r="BB62" s="477">
        <f t="shared" si="28"/>
        <v>-29074</v>
      </c>
      <c r="BC62" s="477">
        <f t="shared" si="29"/>
        <v>732888</v>
      </c>
      <c r="BD62" s="517" t="s">
        <v>1186</v>
      </c>
      <c r="BE62" s="519" t="s">
        <v>1287</v>
      </c>
      <c r="BF62" s="517" t="s">
        <v>1209</v>
      </c>
      <c r="BG62" s="670" t="s">
        <v>1288</v>
      </c>
      <c r="BH62" s="541" t="str">
        <f t="shared" si="30"/>
        <v>0</v>
      </c>
      <c r="BI62" s="678">
        <v>0</v>
      </c>
      <c r="BJ62" s="540" t="e">
        <f>LOOKUP($BI62,#REF!,#REF!)</f>
        <v>#REF!</v>
      </c>
      <c r="BK62" s="685">
        <v>0</v>
      </c>
      <c r="BL62" s="519" t="s">
        <v>1356</v>
      </c>
      <c r="BM62" s="670" t="s">
        <v>1386</v>
      </c>
      <c r="BN62" s="542">
        <v>0</v>
      </c>
      <c r="BO62" s="680" t="s">
        <v>1386</v>
      </c>
      <c r="BP62" s="541" t="str">
        <f t="shared" si="20"/>
        <v>0</v>
      </c>
      <c r="BQ62" s="694">
        <v>4000000</v>
      </c>
      <c r="BR62" s="518">
        <v>0</v>
      </c>
      <c r="BS62" s="518">
        <v>0</v>
      </c>
      <c r="BT62" s="518">
        <v>0</v>
      </c>
      <c r="BU62" s="693">
        <f t="shared" si="31"/>
        <v>4000000</v>
      </c>
      <c r="BV62" s="543" t="e">
        <f t="shared" si="32"/>
        <v>#REF!</v>
      </c>
      <c r="BW62" s="529">
        <f t="shared" si="33"/>
        <v>0</v>
      </c>
      <c r="BX62" s="699" t="e">
        <f t="shared" si="34"/>
        <v>#REF!</v>
      </c>
      <c r="BY62" s="700"/>
      <c r="BZ62" s="544"/>
      <c r="CA62" s="483"/>
      <c r="CB62" s="483"/>
      <c r="CC62" s="483"/>
      <c r="CD62" s="483"/>
      <c r="CE62" s="483"/>
      <c r="CF62" s="483"/>
      <c r="CG62" s="477"/>
      <c r="CH62" s="483"/>
      <c r="CI62" s="467"/>
      <c r="CJ62" s="467"/>
      <c r="CK62" s="467"/>
      <c r="CL62" s="484"/>
      <c r="CM62" s="467"/>
      <c r="CN62" s="467"/>
      <c r="CO62" s="467"/>
      <c r="CP62" s="467"/>
    </row>
    <row r="63" spans="2:94" s="525" customFormat="1" ht="71.25" customHeight="1">
      <c r="B63" s="539" t="s">
        <v>73</v>
      </c>
      <c r="C63" s="601" t="s">
        <v>1516</v>
      </c>
      <c r="D63" s="602" t="s">
        <v>136</v>
      </c>
      <c r="E63" s="539">
        <v>61</v>
      </c>
      <c r="F63" s="619" t="s">
        <v>335</v>
      </c>
      <c r="G63" s="499" t="s">
        <v>336</v>
      </c>
      <c r="H63" s="506" t="s">
        <v>2247</v>
      </c>
      <c r="I63" s="505" t="s">
        <v>139</v>
      </c>
      <c r="J63" s="472">
        <v>36602</v>
      </c>
      <c r="K63" s="507" t="s">
        <v>570</v>
      </c>
      <c r="L63" s="508" t="s">
        <v>2185</v>
      </c>
      <c r="M63" s="507" t="s">
        <v>91</v>
      </c>
      <c r="N63" s="509" t="s">
        <v>571</v>
      </c>
      <c r="O63" s="510" t="s">
        <v>954</v>
      </c>
      <c r="P63" s="511" t="s">
        <v>955</v>
      </c>
      <c r="Q63" s="512" t="s">
        <v>956</v>
      </c>
      <c r="R63" s="512" t="s">
        <v>957</v>
      </c>
      <c r="S63" s="510" t="s">
        <v>957</v>
      </c>
      <c r="T63" s="513">
        <v>3000</v>
      </c>
      <c r="U63" s="514" t="s">
        <v>74</v>
      </c>
      <c r="V63" s="621" t="s">
        <v>2349</v>
      </c>
      <c r="W63" s="540"/>
      <c r="X63" s="638" t="s">
        <v>1099</v>
      </c>
      <c r="Y63" s="639">
        <v>2</v>
      </c>
      <c r="Z63" s="540" t="str">
        <f t="shared" si="18"/>
        <v>2</v>
      </c>
      <c r="AA63" s="644">
        <v>1</v>
      </c>
      <c r="AB63" s="540" t="str">
        <f t="shared" si="19"/>
        <v>1</v>
      </c>
      <c r="AC63" s="651">
        <v>1</v>
      </c>
      <c r="AD63" s="513">
        <v>0</v>
      </c>
      <c r="AE63" s="507">
        <v>15000</v>
      </c>
      <c r="AF63" s="507">
        <v>0</v>
      </c>
      <c r="AG63" s="507">
        <v>0</v>
      </c>
      <c r="AH63" s="474">
        <f t="shared" si="21"/>
        <v>15000</v>
      </c>
      <c r="AI63" s="474">
        <f t="shared" si="22"/>
        <v>5000</v>
      </c>
      <c r="AJ63" s="476" t="e">
        <f>LOOKUP(AI63,#REF!,#REF!)</f>
        <v>#REF!</v>
      </c>
      <c r="AK63" s="474">
        <f t="shared" si="23"/>
        <v>180000</v>
      </c>
      <c r="AL63" s="513">
        <v>200</v>
      </c>
      <c r="AM63" s="513">
        <v>6000</v>
      </c>
      <c r="AN63" s="513">
        <v>0</v>
      </c>
      <c r="AO63" s="513">
        <v>700</v>
      </c>
      <c r="AP63" s="477">
        <f t="shared" si="24"/>
        <v>6900</v>
      </c>
      <c r="AQ63" s="474">
        <v>1283</v>
      </c>
      <c r="AR63" s="652">
        <f t="shared" si="25"/>
        <v>1283</v>
      </c>
      <c r="AS63" s="540" t="str">
        <f t="shared" si="35"/>
        <v>2</v>
      </c>
      <c r="AT63" s="661" t="s">
        <v>1153</v>
      </c>
      <c r="AU63" s="516">
        <v>5000</v>
      </c>
      <c r="AV63" s="516">
        <v>500</v>
      </c>
      <c r="AW63" s="662">
        <f t="shared" si="26"/>
        <v>3.3333333333333333E-2</v>
      </c>
      <c r="AX63" s="540" t="str">
        <f t="shared" si="27"/>
        <v>0</v>
      </c>
      <c r="AY63" s="668" t="s">
        <v>76</v>
      </c>
      <c r="AZ63" s="516">
        <v>2000</v>
      </c>
      <c r="BA63" s="516">
        <v>41000</v>
      </c>
      <c r="BB63" s="477">
        <f t="shared" si="28"/>
        <v>-26000</v>
      </c>
      <c r="BC63" s="477">
        <f t="shared" si="29"/>
        <v>492000</v>
      </c>
      <c r="BD63" s="517" t="s">
        <v>143</v>
      </c>
      <c r="BE63" s="517" t="s">
        <v>76</v>
      </c>
      <c r="BF63" s="517" t="s">
        <v>76</v>
      </c>
      <c r="BG63" s="669" t="s">
        <v>76</v>
      </c>
      <c r="BH63" s="541" t="str">
        <f t="shared" si="30"/>
        <v>2</v>
      </c>
      <c r="BI63" s="678">
        <v>0</v>
      </c>
      <c r="BJ63" s="540" t="e">
        <f>LOOKUP($BI63,#REF!,#REF!)</f>
        <v>#REF!</v>
      </c>
      <c r="BK63" s="685">
        <v>0</v>
      </c>
      <c r="BL63" s="517" t="s">
        <v>76</v>
      </c>
      <c r="BM63" s="669" t="s">
        <v>76</v>
      </c>
      <c r="BN63" s="542">
        <v>0</v>
      </c>
      <c r="BO63" s="679" t="s">
        <v>76</v>
      </c>
      <c r="BP63" s="541" t="str">
        <f t="shared" si="20"/>
        <v>0</v>
      </c>
      <c r="BQ63" s="685">
        <v>0</v>
      </c>
      <c r="BR63" s="526">
        <v>500000</v>
      </c>
      <c r="BS63" s="518">
        <v>0</v>
      </c>
      <c r="BT63" s="518">
        <v>0</v>
      </c>
      <c r="BU63" s="693">
        <f t="shared" si="31"/>
        <v>500000</v>
      </c>
      <c r="BV63" s="543" t="e">
        <f t="shared" si="32"/>
        <v>#REF!</v>
      </c>
      <c r="BW63" s="529">
        <f t="shared" si="33"/>
        <v>0</v>
      </c>
      <c r="BX63" s="699" t="e">
        <f t="shared" si="34"/>
        <v>#REF!</v>
      </c>
      <c r="BY63" s="700"/>
      <c r="BZ63" s="544"/>
      <c r="CA63" s="483"/>
      <c r="CB63" s="483"/>
      <c r="CC63" s="483"/>
      <c r="CD63" s="483"/>
      <c r="CE63" s="483"/>
      <c r="CF63" s="483"/>
      <c r="CG63" s="477"/>
      <c r="CH63" s="483"/>
      <c r="CI63" s="467"/>
      <c r="CJ63" s="467"/>
      <c r="CK63" s="467"/>
      <c r="CL63" s="484"/>
      <c r="CM63" s="467"/>
      <c r="CN63" s="467"/>
      <c r="CO63" s="467"/>
      <c r="CP63" s="467"/>
    </row>
    <row r="64" spans="2:94" s="525" customFormat="1" ht="71.25" customHeight="1">
      <c r="B64" s="539" t="s">
        <v>73</v>
      </c>
      <c r="C64" s="601" t="s">
        <v>1518</v>
      </c>
      <c r="D64" s="602" t="s">
        <v>136</v>
      </c>
      <c r="E64" s="539">
        <v>62</v>
      </c>
      <c r="F64" s="619" t="s">
        <v>338</v>
      </c>
      <c r="G64" s="499" t="s">
        <v>138</v>
      </c>
      <c r="H64" s="506" t="s">
        <v>2247</v>
      </c>
      <c r="I64" s="505" t="s">
        <v>89</v>
      </c>
      <c r="J64" s="472">
        <v>36500</v>
      </c>
      <c r="K64" s="507" t="s">
        <v>575</v>
      </c>
      <c r="L64" s="508" t="s">
        <v>2291</v>
      </c>
      <c r="M64" s="507" t="s">
        <v>91</v>
      </c>
      <c r="N64" s="509" t="s">
        <v>576</v>
      </c>
      <c r="O64" s="510" t="s">
        <v>962</v>
      </c>
      <c r="P64" s="511" t="s">
        <v>963</v>
      </c>
      <c r="Q64" s="512" t="s">
        <v>964</v>
      </c>
      <c r="R64" s="512" t="s">
        <v>964</v>
      </c>
      <c r="S64" s="510" t="s">
        <v>964</v>
      </c>
      <c r="T64" s="513">
        <v>1000</v>
      </c>
      <c r="U64" s="514" t="s">
        <v>74</v>
      </c>
      <c r="V64" s="620" t="s">
        <v>75</v>
      </c>
      <c r="W64" s="540"/>
      <c r="X64" s="638" t="s">
        <v>2552</v>
      </c>
      <c r="Y64" s="639">
        <v>5</v>
      </c>
      <c r="Z64" s="540" t="str">
        <f t="shared" si="18"/>
        <v>3</v>
      </c>
      <c r="AA64" s="644">
        <v>1</v>
      </c>
      <c r="AB64" s="540" t="str">
        <f t="shared" si="19"/>
        <v>1</v>
      </c>
      <c r="AC64" s="651">
        <v>1</v>
      </c>
      <c r="AD64" s="513">
        <v>25000</v>
      </c>
      <c r="AE64" s="507">
        <v>0</v>
      </c>
      <c r="AF64" s="507">
        <v>0</v>
      </c>
      <c r="AG64" s="507">
        <v>0</v>
      </c>
      <c r="AH64" s="474">
        <f t="shared" si="21"/>
        <v>25000</v>
      </c>
      <c r="AI64" s="474">
        <f t="shared" si="22"/>
        <v>4166.666666666667</v>
      </c>
      <c r="AJ64" s="476" t="e">
        <f>LOOKUP(AI64,#REF!,#REF!)</f>
        <v>#REF!</v>
      </c>
      <c r="AK64" s="474">
        <f t="shared" si="23"/>
        <v>300000</v>
      </c>
      <c r="AL64" s="513">
        <v>212</v>
      </c>
      <c r="AM64" s="513">
        <v>900</v>
      </c>
      <c r="AN64" s="513">
        <v>0</v>
      </c>
      <c r="AO64" s="513">
        <v>80</v>
      </c>
      <c r="AP64" s="477">
        <f t="shared" si="24"/>
        <v>1192</v>
      </c>
      <c r="AQ64" s="474">
        <v>1285</v>
      </c>
      <c r="AR64" s="652">
        <f t="shared" si="25"/>
        <v>1285</v>
      </c>
      <c r="AS64" s="540" t="str">
        <f t="shared" si="35"/>
        <v>2</v>
      </c>
      <c r="AT64" s="661" t="s">
        <v>1178</v>
      </c>
      <c r="AU64" s="516">
        <v>20000</v>
      </c>
      <c r="AV64" s="516">
        <v>1200</v>
      </c>
      <c r="AW64" s="662">
        <f t="shared" si="26"/>
        <v>4.8000000000000001E-2</v>
      </c>
      <c r="AX64" s="540" t="str">
        <f t="shared" si="27"/>
        <v>0</v>
      </c>
      <c r="AY64" s="668" t="s">
        <v>76</v>
      </c>
      <c r="AZ64" s="516">
        <v>5000</v>
      </c>
      <c r="BA64" s="516">
        <v>67692</v>
      </c>
      <c r="BB64" s="477">
        <f t="shared" si="28"/>
        <v>-42692</v>
      </c>
      <c r="BC64" s="477">
        <f t="shared" si="29"/>
        <v>812304</v>
      </c>
      <c r="BD64" s="517" t="s">
        <v>1186</v>
      </c>
      <c r="BE64" s="519" t="s">
        <v>1290</v>
      </c>
      <c r="BF64" s="519" t="s">
        <v>1291</v>
      </c>
      <c r="BG64" s="670" t="s">
        <v>1292</v>
      </c>
      <c r="BH64" s="541" t="str">
        <f t="shared" si="30"/>
        <v>0</v>
      </c>
      <c r="BI64" s="680" t="s">
        <v>1340</v>
      </c>
      <c r="BJ64" s="540" t="e">
        <f>LOOKUP($BI64,#REF!,#REF!)</f>
        <v>#REF!</v>
      </c>
      <c r="BK64" s="686">
        <v>2900000</v>
      </c>
      <c r="BL64" s="519" t="s">
        <v>128</v>
      </c>
      <c r="BM64" s="670" t="s">
        <v>1393</v>
      </c>
      <c r="BN64" s="542">
        <v>0</v>
      </c>
      <c r="BO64" s="680" t="s">
        <v>1393</v>
      </c>
      <c r="BP64" s="541" t="str">
        <f t="shared" si="20"/>
        <v>0</v>
      </c>
      <c r="BQ64" s="694">
        <v>2000000</v>
      </c>
      <c r="BR64" s="518">
        <v>0</v>
      </c>
      <c r="BS64" s="518">
        <v>0</v>
      </c>
      <c r="BT64" s="518">
        <v>0</v>
      </c>
      <c r="BU64" s="693">
        <f t="shared" si="31"/>
        <v>4900000</v>
      </c>
      <c r="BV64" s="543" t="e">
        <f t="shared" si="32"/>
        <v>#REF!</v>
      </c>
      <c r="BW64" s="529">
        <f t="shared" si="33"/>
        <v>0</v>
      </c>
      <c r="BX64" s="699" t="e">
        <f t="shared" si="34"/>
        <v>#REF!</v>
      </c>
      <c r="BY64" s="700"/>
      <c r="BZ64" s="544"/>
      <c r="CA64" s="483"/>
      <c r="CB64" s="483"/>
      <c r="CC64" s="483"/>
      <c r="CD64" s="483"/>
      <c r="CE64" s="483"/>
      <c r="CF64" s="483"/>
      <c r="CG64" s="477"/>
      <c r="CH64" s="483"/>
      <c r="CI64" s="467"/>
      <c r="CJ64" s="467"/>
      <c r="CK64" s="467"/>
      <c r="CL64" s="484"/>
      <c r="CM64" s="467"/>
      <c r="CN64" s="467"/>
      <c r="CO64" s="467"/>
      <c r="CP64" s="467"/>
    </row>
    <row r="65" spans="1:94" s="525" customFormat="1" ht="71.25" customHeight="1">
      <c r="B65" s="539" t="s">
        <v>73</v>
      </c>
      <c r="C65" s="601" t="s">
        <v>1520</v>
      </c>
      <c r="D65" s="602" t="s">
        <v>136</v>
      </c>
      <c r="E65" s="539">
        <v>63</v>
      </c>
      <c r="F65" s="619" t="s">
        <v>341</v>
      </c>
      <c r="G65" s="499" t="s">
        <v>342</v>
      </c>
      <c r="H65" s="506" t="s">
        <v>2247</v>
      </c>
      <c r="I65" s="505" t="s">
        <v>89</v>
      </c>
      <c r="J65" s="472">
        <v>36313</v>
      </c>
      <c r="K65" s="507" t="s">
        <v>579</v>
      </c>
      <c r="L65" s="508" t="s">
        <v>2185</v>
      </c>
      <c r="M65" s="507" t="s">
        <v>91</v>
      </c>
      <c r="N65" s="509" t="s">
        <v>580</v>
      </c>
      <c r="O65" s="510" t="s">
        <v>969</v>
      </c>
      <c r="P65" s="511" t="s">
        <v>970</v>
      </c>
      <c r="Q65" s="512" t="s">
        <v>971</v>
      </c>
      <c r="R65" s="512" t="s">
        <v>972</v>
      </c>
      <c r="S65" s="510" t="s">
        <v>972</v>
      </c>
      <c r="T65" s="513" t="s">
        <v>115</v>
      </c>
      <c r="U65" s="514" t="s">
        <v>74</v>
      </c>
      <c r="V65" s="620" t="s">
        <v>75</v>
      </c>
      <c r="W65" s="540"/>
      <c r="X65" s="638" t="s">
        <v>1034</v>
      </c>
      <c r="Y65" s="639">
        <v>7</v>
      </c>
      <c r="Z65" s="540" t="str">
        <f t="shared" si="18"/>
        <v>5</v>
      </c>
      <c r="AA65" s="644">
        <v>2</v>
      </c>
      <c r="AB65" s="540" t="str">
        <f t="shared" si="19"/>
        <v>1</v>
      </c>
      <c r="AC65" s="651">
        <v>1</v>
      </c>
      <c r="AD65" s="513">
        <v>40000</v>
      </c>
      <c r="AE65" s="507">
        <v>0</v>
      </c>
      <c r="AF65" s="507">
        <v>6000</v>
      </c>
      <c r="AG65" s="507">
        <v>0</v>
      </c>
      <c r="AH65" s="474">
        <f t="shared" si="21"/>
        <v>46000</v>
      </c>
      <c r="AI65" s="474">
        <f t="shared" si="22"/>
        <v>5750</v>
      </c>
      <c r="AJ65" s="476" t="e">
        <f>LOOKUP(AI65,#REF!,#REF!)</f>
        <v>#REF!</v>
      </c>
      <c r="AK65" s="474">
        <f t="shared" si="23"/>
        <v>552000</v>
      </c>
      <c r="AL65" s="513">
        <v>380</v>
      </c>
      <c r="AM65" s="513">
        <v>1528</v>
      </c>
      <c r="AN65" s="513">
        <v>0</v>
      </c>
      <c r="AO65" s="513">
        <v>600</v>
      </c>
      <c r="AP65" s="477">
        <f t="shared" si="24"/>
        <v>2508</v>
      </c>
      <c r="AQ65" s="474">
        <v>1287</v>
      </c>
      <c r="AR65" s="652">
        <f t="shared" si="25"/>
        <v>643.5</v>
      </c>
      <c r="AS65" s="540" t="str">
        <f t="shared" si="35"/>
        <v>2</v>
      </c>
      <c r="AT65" s="661" t="s">
        <v>1179</v>
      </c>
      <c r="AU65" s="516">
        <v>10000</v>
      </c>
      <c r="AV65" s="516">
        <v>1000</v>
      </c>
      <c r="AW65" s="662">
        <f t="shared" si="26"/>
        <v>2.1739130434782608E-2</v>
      </c>
      <c r="AX65" s="540" t="str">
        <f t="shared" si="27"/>
        <v>0</v>
      </c>
      <c r="AY65" s="668" t="s">
        <v>76</v>
      </c>
      <c r="AZ65" s="516">
        <v>2500</v>
      </c>
      <c r="BA65" s="516">
        <v>49250</v>
      </c>
      <c r="BB65" s="477">
        <f t="shared" si="28"/>
        <v>-3250</v>
      </c>
      <c r="BC65" s="477">
        <f t="shared" si="29"/>
        <v>591000</v>
      </c>
      <c r="BD65" s="517" t="s">
        <v>123</v>
      </c>
      <c r="BE65" s="519" t="s">
        <v>1290</v>
      </c>
      <c r="BF65" s="519" t="s">
        <v>1294</v>
      </c>
      <c r="BG65" s="670" t="s">
        <v>1295</v>
      </c>
      <c r="BH65" s="541" t="str">
        <f t="shared" si="30"/>
        <v>0</v>
      </c>
      <c r="BI65" s="678">
        <v>0</v>
      </c>
      <c r="BJ65" s="540" t="e">
        <f>LOOKUP($BI65,#REF!,#REF!)</f>
        <v>#REF!</v>
      </c>
      <c r="BK65" s="685">
        <v>0</v>
      </c>
      <c r="BL65" s="519" t="s">
        <v>130</v>
      </c>
      <c r="BM65" s="670" t="s">
        <v>1386</v>
      </c>
      <c r="BN65" s="542">
        <v>0</v>
      </c>
      <c r="BO65" s="680" t="s">
        <v>1386</v>
      </c>
      <c r="BP65" s="541" t="str">
        <f t="shared" si="20"/>
        <v>0</v>
      </c>
      <c r="BQ65" s="694">
        <v>4000000</v>
      </c>
      <c r="BR65" s="526">
        <v>150000</v>
      </c>
      <c r="BS65" s="518">
        <v>0</v>
      </c>
      <c r="BT65" s="518">
        <v>0</v>
      </c>
      <c r="BU65" s="693">
        <f t="shared" si="31"/>
        <v>4150000</v>
      </c>
      <c r="BV65" s="543" t="e">
        <f t="shared" si="32"/>
        <v>#REF!</v>
      </c>
      <c r="BW65" s="529">
        <f t="shared" si="33"/>
        <v>0</v>
      </c>
      <c r="BX65" s="699" t="e">
        <f t="shared" si="34"/>
        <v>#REF!</v>
      </c>
      <c r="BY65" s="700"/>
      <c r="BZ65" s="544"/>
      <c r="CA65" s="483"/>
      <c r="CB65" s="483"/>
      <c r="CC65" s="483"/>
      <c r="CD65" s="483"/>
      <c r="CE65" s="483"/>
      <c r="CF65" s="483"/>
      <c r="CG65" s="477"/>
      <c r="CH65" s="483"/>
      <c r="CI65" s="467"/>
      <c r="CJ65" s="467"/>
      <c r="CK65" s="467"/>
      <c r="CL65" s="484"/>
      <c r="CM65" s="467"/>
      <c r="CN65" s="467"/>
      <c r="CO65" s="467"/>
      <c r="CP65" s="467"/>
    </row>
    <row r="66" spans="1:94" s="525" customFormat="1" ht="71.25" customHeight="1">
      <c r="B66" s="539" t="s">
        <v>73</v>
      </c>
      <c r="C66" s="601" t="s">
        <v>1522</v>
      </c>
      <c r="D66" s="602" t="s">
        <v>136</v>
      </c>
      <c r="E66" s="539">
        <v>64</v>
      </c>
      <c r="F66" s="619" t="s">
        <v>345</v>
      </c>
      <c r="G66" s="499" t="s">
        <v>346</v>
      </c>
      <c r="H66" s="506" t="s">
        <v>2247</v>
      </c>
      <c r="I66" s="505" t="s">
        <v>89</v>
      </c>
      <c r="J66" s="472">
        <v>35531</v>
      </c>
      <c r="K66" s="507" t="s">
        <v>583</v>
      </c>
      <c r="L66" s="508" t="s">
        <v>2303</v>
      </c>
      <c r="M66" s="507" t="s">
        <v>91</v>
      </c>
      <c r="N66" s="509" t="s">
        <v>584</v>
      </c>
      <c r="O66" s="510" t="s">
        <v>977</v>
      </c>
      <c r="P66" s="511" t="s">
        <v>978</v>
      </c>
      <c r="Q66" s="512" t="s">
        <v>979</v>
      </c>
      <c r="R66" s="512" t="s">
        <v>980</v>
      </c>
      <c r="S66" s="512" t="s">
        <v>980</v>
      </c>
      <c r="T66" s="513" t="s">
        <v>2148</v>
      </c>
      <c r="U66" s="514" t="s">
        <v>74</v>
      </c>
      <c r="V66" s="620" t="s">
        <v>75</v>
      </c>
      <c r="W66" s="540"/>
      <c r="X66" s="638" t="s">
        <v>2350</v>
      </c>
      <c r="Y66" s="639">
        <v>5</v>
      </c>
      <c r="Z66" s="540" t="str">
        <f t="shared" si="18"/>
        <v>3</v>
      </c>
      <c r="AA66" s="644">
        <v>2</v>
      </c>
      <c r="AB66" s="540" t="str">
        <f t="shared" si="19"/>
        <v>1</v>
      </c>
      <c r="AC66" s="651">
        <v>1</v>
      </c>
      <c r="AD66" s="513">
        <v>10000</v>
      </c>
      <c r="AE66" s="507">
        <v>0</v>
      </c>
      <c r="AF66" s="507">
        <v>0</v>
      </c>
      <c r="AG66" s="507">
        <v>0</v>
      </c>
      <c r="AH66" s="474">
        <f t="shared" si="21"/>
        <v>10000</v>
      </c>
      <c r="AI66" s="474">
        <f t="shared" si="22"/>
        <v>1666.6666666666667</v>
      </c>
      <c r="AJ66" s="476" t="e">
        <f>LOOKUP(AI66,#REF!,#REF!)</f>
        <v>#REF!</v>
      </c>
      <c r="AK66" s="474">
        <f t="shared" si="23"/>
        <v>120000</v>
      </c>
      <c r="AL66" s="513">
        <v>0</v>
      </c>
      <c r="AM66" s="513">
        <v>2280</v>
      </c>
      <c r="AN66" s="513">
        <v>0</v>
      </c>
      <c r="AO66" s="513">
        <v>0</v>
      </c>
      <c r="AP66" s="477">
        <f t="shared" si="24"/>
        <v>2280</v>
      </c>
      <c r="AQ66" s="474">
        <v>1289</v>
      </c>
      <c r="AR66" s="652">
        <f t="shared" si="25"/>
        <v>644.5</v>
      </c>
      <c r="AS66" s="540" t="str">
        <f t="shared" si="35"/>
        <v>2</v>
      </c>
      <c r="AT66" s="661" t="s">
        <v>1181</v>
      </c>
      <c r="AU66" s="516">
        <v>7000</v>
      </c>
      <c r="AV66" s="516">
        <v>0</v>
      </c>
      <c r="AW66" s="662">
        <f t="shared" si="26"/>
        <v>0</v>
      </c>
      <c r="AX66" s="540" t="str">
        <f t="shared" si="27"/>
        <v>0</v>
      </c>
      <c r="AY66" s="668" t="s">
        <v>76</v>
      </c>
      <c r="AZ66" s="516">
        <v>1000</v>
      </c>
      <c r="BA66" s="516">
        <v>46750</v>
      </c>
      <c r="BB66" s="477">
        <f t="shared" si="28"/>
        <v>-36750</v>
      </c>
      <c r="BC66" s="477">
        <f t="shared" si="29"/>
        <v>561000</v>
      </c>
      <c r="BD66" s="517" t="s">
        <v>143</v>
      </c>
      <c r="BE66" s="517" t="s">
        <v>76</v>
      </c>
      <c r="BF66" s="517" t="s">
        <v>76</v>
      </c>
      <c r="BG66" s="669" t="s">
        <v>76</v>
      </c>
      <c r="BH66" s="541" t="str">
        <f t="shared" si="30"/>
        <v>2</v>
      </c>
      <c r="BI66" s="678">
        <v>0</v>
      </c>
      <c r="BJ66" s="540" t="e">
        <f>LOOKUP($BI66,#REF!,#REF!)</f>
        <v>#REF!</v>
      </c>
      <c r="BK66" s="685">
        <v>0</v>
      </c>
      <c r="BL66" s="519" t="s">
        <v>1424</v>
      </c>
      <c r="BM66" s="670" t="s">
        <v>1403</v>
      </c>
      <c r="BN66" s="542">
        <v>0</v>
      </c>
      <c r="BO66" s="680" t="s">
        <v>1403</v>
      </c>
      <c r="BP66" s="541" t="str">
        <f t="shared" si="20"/>
        <v>0</v>
      </c>
      <c r="BQ66" s="694">
        <v>250000</v>
      </c>
      <c r="BR66" s="518">
        <v>0</v>
      </c>
      <c r="BS66" s="518">
        <v>0</v>
      </c>
      <c r="BT66" s="518">
        <v>0</v>
      </c>
      <c r="BU66" s="693">
        <f t="shared" si="31"/>
        <v>250000</v>
      </c>
      <c r="BV66" s="543" t="e">
        <f t="shared" si="32"/>
        <v>#REF!</v>
      </c>
      <c r="BW66" s="529">
        <f t="shared" si="33"/>
        <v>0</v>
      </c>
      <c r="BX66" s="699" t="e">
        <f t="shared" si="34"/>
        <v>#REF!</v>
      </c>
      <c r="BY66" s="700"/>
      <c r="BZ66" s="544"/>
      <c r="CA66" s="483"/>
      <c r="CB66" s="483"/>
      <c r="CC66" s="483"/>
      <c r="CD66" s="483"/>
      <c r="CE66" s="483"/>
      <c r="CF66" s="483"/>
      <c r="CG66" s="477"/>
      <c r="CH66" s="483"/>
      <c r="CI66" s="467"/>
      <c r="CJ66" s="467"/>
      <c r="CK66" s="467"/>
      <c r="CL66" s="484"/>
      <c r="CM66" s="467"/>
      <c r="CN66" s="467"/>
      <c r="CO66" s="467"/>
      <c r="CP66" s="467"/>
    </row>
    <row r="67" spans="1:94" s="525" customFormat="1" ht="71.25" customHeight="1">
      <c r="B67" s="539" t="s">
        <v>73</v>
      </c>
      <c r="C67" s="601" t="s">
        <v>1523</v>
      </c>
      <c r="D67" s="602" t="s">
        <v>136</v>
      </c>
      <c r="E67" s="539">
        <v>65</v>
      </c>
      <c r="F67" s="619" t="s">
        <v>347</v>
      </c>
      <c r="G67" s="499" t="s">
        <v>348</v>
      </c>
      <c r="H67" s="506" t="s">
        <v>2247</v>
      </c>
      <c r="I67" s="505" t="s">
        <v>139</v>
      </c>
      <c r="J67" s="472">
        <v>36516</v>
      </c>
      <c r="K67" s="507" t="s">
        <v>585</v>
      </c>
      <c r="L67" s="508" t="s">
        <v>2185</v>
      </c>
      <c r="M67" s="507" t="s">
        <v>91</v>
      </c>
      <c r="N67" s="509" t="s">
        <v>586</v>
      </c>
      <c r="O67" s="510" t="s">
        <v>981</v>
      </c>
      <c r="P67" s="511" t="s">
        <v>982</v>
      </c>
      <c r="Q67" s="512" t="s">
        <v>948</v>
      </c>
      <c r="R67" s="512" t="s">
        <v>983</v>
      </c>
      <c r="S67" s="510" t="s">
        <v>983</v>
      </c>
      <c r="T67" s="513" t="s">
        <v>115</v>
      </c>
      <c r="U67" s="514" t="s">
        <v>74</v>
      </c>
      <c r="V67" s="620" t="s">
        <v>75</v>
      </c>
      <c r="W67" s="540"/>
      <c r="X67" s="638" t="s">
        <v>2351</v>
      </c>
      <c r="Y67" s="639">
        <v>5</v>
      </c>
      <c r="Z67" s="540" t="str">
        <f t="shared" si="18"/>
        <v>3</v>
      </c>
      <c r="AA67" s="644">
        <v>3</v>
      </c>
      <c r="AB67" s="540" t="str">
        <f t="shared" si="19"/>
        <v>1</v>
      </c>
      <c r="AC67" s="651">
        <v>1</v>
      </c>
      <c r="AD67" s="513">
        <v>28000</v>
      </c>
      <c r="AE67" s="507">
        <v>0</v>
      </c>
      <c r="AF67" s="507">
        <v>0</v>
      </c>
      <c r="AG67" s="507">
        <v>0</v>
      </c>
      <c r="AH67" s="474">
        <f t="shared" si="21"/>
        <v>28000</v>
      </c>
      <c r="AI67" s="474">
        <f t="shared" si="22"/>
        <v>4666.666666666667</v>
      </c>
      <c r="AJ67" s="476" t="e">
        <f>LOOKUP(AI67,#REF!,#REF!)</f>
        <v>#REF!</v>
      </c>
      <c r="AK67" s="474">
        <f t="shared" si="23"/>
        <v>336000</v>
      </c>
      <c r="AL67" s="513">
        <v>340</v>
      </c>
      <c r="AM67" s="513">
        <v>7904</v>
      </c>
      <c r="AN67" s="513">
        <v>0</v>
      </c>
      <c r="AO67" s="513">
        <v>660</v>
      </c>
      <c r="AP67" s="477">
        <f t="shared" si="24"/>
        <v>8904</v>
      </c>
      <c r="AQ67" s="474">
        <v>1290</v>
      </c>
      <c r="AR67" s="652">
        <f t="shared" si="25"/>
        <v>430</v>
      </c>
      <c r="AS67" s="540" t="str">
        <f t="shared" si="35"/>
        <v>3</v>
      </c>
      <c r="AT67" s="661" t="s">
        <v>1152</v>
      </c>
      <c r="AU67" s="516">
        <v>7000</v>
      </c>
      <c r="AV67" s="516">
        <v>3000</v>
      </c>
      <c r="AW67" s="662">
        <f t="shared" si="26"/>
        <v>0.10714285714285714</v>
      </c>
      <c r="AX67" s="540" t="str">
        <f t="shared" si="27"/>
        <v>0</v>
      </c>
      <c r="AY67" s="668" t="s">
        <v>76</v>
      </c>
      <c r="AZ67" s="516">
        <v>1500</v>
      </c>
      <c r="BA67" s="516">
        <v>49529</v>
      </c>
      <c r="BB67" s="477">
        <f t="shared" si="28"/>
        <v>-21529</v>
      </c>
      <c r="BC67" s="477">
        <f t="shared" si="29"/>
        <v>594348</v>
      </c>
      <c r="BD67" s="517" t="s">
        <v>1186</v>
      </c>
      <c r="BE67" s="519" t="s">
        <v>1199</v>
      </c>
      <c r="BF67" s="517" t="s">
        <v>1231</v>
      </c>
      <c r="BG67" s="670" t="s">
        <v>1297</v>
      </c>
      <c r="BH67" s="541" t="str">
        <f t="shared" si="30"/>
        <v>0</v>
      </c>
      <c r="BI67" s="678">
        <v>0</v>
      </c>
      <c r="BJ67" s="540" t="e">
        <f>LOOKUP($BI67,#REF!,#REF!)</f>
        <v>#REF!</v>
      </c>
      <c r="BK67" s="685">
        <v>0</v>
      </c>
      <c r="BL67" s="519" t="s">
        <v>130</v>
      </c>
      <c r="BM67" s="670" t="s">
        <v>1425</v>
      </c>
      <c r="BN67" s="542">
        <v>0</v>
      </c>
      <c r="BO67" s="680" t="s">
        <v>1425</v>
      </c>
      <c r="BP67" s="541" t="str">
        <f t="shared" si="20"/>
        <v>0</v>
      </c>
      <c r="BQ67" s="694">
        <v>2800000</v>
      </c>
      <c r="BR67" s="518">
        <v>0</v>
      </c>
      <c r="BS67" s="518">
        <v>0</v>
      </c>
      <c r="BT67" s="518">
        <v>0</v>
      </c>
      <c r="BU67" s="693">
        <f t="shared" si="31"/>
        <v>2800000</v>
      </c>
      <c r="BV67" s="543" t="e">
        <f t="shared" si="32"/>
        <v>#REF!</v>
      </c>
      <c r="BW67" s="529">
        <f t="shared" si="33"/>
        <v>0</v>
      </c>
      <c r="BX67" s="699" t="e">
        <f t="shared" si="34"/>
        <v>#REF!</v>
      </c>
      <c r="BY67" s="700"/>
      <c r="BZ67" s="544"/>
      <c r="CA67" s="483"/>
      <c r="CB67" s="483"/>
      <c r="CC67" s="483"/>
      <c r="CD67" s="483"/>
      <c r="CE67" s="483"/>
      <c r="CF67" s="483"/>
      <c r="CG67" s="477"/>
      <c r="CH67" s="483"/>
      <c r="CI67" s="467"/>
      <c r="CJ67" s="467"/>
      <c r="CK67" s="467"/>
      <c r="CL67" s="484"/>
      <c r="CM67" s="467"/>
      <c r="CN67" s="467"/>
      <c r="CO67" s="467"/>
      <c r="CP67" s="467"/>
    </row>
    <row r="68" spans="1:94" s="521" customFormat="1" ht="71.25" customHeight="1">
      <c r="B68" s="539" t="s">
        <v>73</v>
      </c>
      <c r="C68" s="601" t="s">
        <v>1524</v>
      </c>
      <c r="D68" s="602" t="s">
        <v>136</v>
      </c>
      <c r="E68" s="539">
        <v>66</v>
      </c>
      <c r="F68" s="619" t="s">
        <v>349</v>
      </c>
      <c r="G68" s="499" t="s">
        <v>162</v>
      </c>
      <c r="H68" s="506" t="s">
        <v>2352</v>
      </c>
      <c r="I68" s="505" t="s">
        <v>89</v>
      </c>
      <c r="J68" s="472">
        <v>36362</v>
      </c>
      <c r="K68" s="507" t="s">
        <v>587</v>
      </c>
      <c r="L68" s="508" t="s">
        <v>2363</v>
      </c>
      <c r="M68" s="507" t="s">
        <v>77</v>
      </c>
      <c r="N68" s="509" t="s">
        <v>589</v>
      </c>
      <c r="O68" s="510" t="s">
        <v>984</v>
      </c>
      <c r="P68" s="511" t="s">
        <v>985</v>
      </c>
      <c r="Q68" s="512" t="s">
        <v>986</v>
      </c>
      <c r="R68" s="512" t="s">
        <v>987</v>
      </c>
      <c r="S68" s="510" t="s">
        <v>987</v>
      </c>
      <c r="T68" s="513">
        <v>4000</v>
      </c>
      <c r="U68" s="514" t="s">
        <v>74</v>
      </c>
      <c r="V68" s="620" t="s">
        <v>75</v>
      </c>
      <c r="W68" s="540"/>
      <c r="X68" s="638" t="s">
        <v>1096</v>
      </c>
      <c r="Y68" s="639">
        <v>6</v>
      </c>
      <c r="Z68" s="540" t="str">
        <f t="shared" si="18"/>
        <v>5</v>
      </c>
      <c r="AA68" s="644">
        <v>3</v>
      </c>
      <c r="AB68" s="540" t="str">
        <f t="shared" si="19"/>
        <v>1</v>
      </c>
      <c r="AC68" s="651">
        <v>1</v>
      </c>
      <c r="AD68" s="513">
        <v>35000</v>
      </c>
      <c r="AE68" s="507">
        <v>0</v>
      </c>
      <c r="AF68" s="507">
        <v>0</v>
      </c>
      <c r="AG68" s="507">
        <v>0</v>
      </c>
      <c r="AH68" s="474">
        <f t="shared" si="21"/>
        <v>35000</v>
      </c>
      <c r="AI68" s="474">
        <f t="shared" si="22"/>
        <v>5000</v>
      </c>
      <c r="AJ68" s="476" t="e">
        <f>LOOKUP(AI68,#REF!,#REF!)</f>
        <v>#REF!</v>
      </c>
      <c r="AK68" s="474">
        <f t="shared" si="23"/>
        <v>420000</v>
      </c>
      <c r="AL68" s="513">
        <v>585</v>
      </c>
      <c r="AM68" s="513">
        <v>2200</v>
      </c>
      <c r="AN68" s="513">
        <v>0</v>
      </c>
      <c r="AO68" s="513">
        <v>0</v>
      </c>
      <c r="AP68" s="477">
        <f t="shared" si="24"/>
        <v>2785</v>
      </c>
      <c r="AQ68" s="474">
        <v>1291</v>
      </c>
      <c r="AR68" s="652">
        <f t="shared" si="25"/>
        <v>430.33333333333331</v>
      </c>
      <c r="AS68" s="540" t="str">
        <f t="shared" si="35"/>
        <v>3</v>
      </c>
      <c r="AT68" s="661" t="s">
        <v>1156</v>
      </c>
      <c r="AU68" s="516">
        <v>6000</v>
      </c>
      <c r="AV68" s="516">
        <v>1000</v>
      </c>
      <c r="AW68" s="662">
        <f t="shared" si="26"/>
        <v>2.8571428571428571E-2</v>
      </c>
      <c r="AX68" s="540" t="str">
        <f t="shared" si="27"/>
        <v>0</v>
      </c>
      <c r="AY68" s="668" t="s">
        <v>76</v>
      </c>
      <c r="AZ68" s="516">
        <v>5000</v>
      </c>
      <c r="BA68" s="516">
        <v>67427</v>
      </c>
      <c r="BB68" s="477">
        <f t="shared" si="28"/>
        <v>-32427</v>
      </c>
      <c r="BC68" s="477">
        <f t="shared" si="29"/>
        <v>809124</v>
      </c>
      <c r="BD68" s="517" t="s">
        <v>123</v>
      </c>
      <c r="BE68" s="519" t="s">
        <v>1298</v>
      </c>
      <c r="BF68" s="517" t="s">
        <v>1194</v>
      </c>
      <c r="BG68" s="670" t="s">
        <v>1299</v>
      </c>
      <c r="BH68" s="541" t="str">
        <f t="shared" si="30"/>
        <v>0</v>
      </c>
      <c r="BI68" s="679" t="s">
        <v>1334</v>
      </c>
      <c r="BJ68" s="540" t="e">
        <f>LOOKUP($BI68,#REF!,#REF!)</f>
        <v>#REF!</v>
      </c>
      <c r="BK68" s="686">
        <v>5000000</v>
      </c>
      <c r="BL68" s="519" t="s">
        <v>1426</v>
      </c>
      <c r="BM68" s="670" t="s">
        <v>1427</v>
      </c>
      <c r="BN68" s="542">
        <v>0</v>
      </c>
      <c r="BO68" s="680" t="s">
        <v>1427</v>
      </c>
      <c r="BP68" s="541" t="str">
        <f t="shared" si="20"/>
        <v>0</v>
      </c>
      <c r="BQ68" s="686">
        <v>2000000</v>
      </c>
      <c r="BR68" s="518">
        <v>0</v>
      </c>
      <c r="BS68" s="518">
        <v>0</v>
      </c>
      <c r="BT68" s="518">
        <v>0</v>
      </c>
      <c r="BU68" s="693">
        <f t="shared" si="31"/>
        <v>7000000</v>
      </c>
      <c r="BV68" s="543" t="e">
        <f t="shared" si="32"/>
        <v>#REF!</v>
      </c>
      <c r="BW68" s="529">
        <f t="shared" si="33"/>
        <v>0</v>
      </c>
      <c r="BX68" s="699" t="e">
        <f t="shared" si="34"/>
        <v>#REF!</v>
      </c>
      <c r="BY68" s="700"/>
      <c r="BZ68" s="544"/>
      <c r="CA68" s="483"/>
      <c r="CB68" s="483"/>
      <c r="CC68" s="483"/>
      <c r="CD68" s="483"/>
      <c r="CE68" s="483"/>
      <c r="CF68" s="483"/>
      <c r="CG68" s="477"/>
      <c r="CH68" s="483"/>
      <c r="CI68" s="467"/>
      <c r="CJ68" s="467"/>
      <c r="CK68" s="467"/>
      <c r="CL68" s="484"/>
      <c r="CM68" s="467"/>
      <c r="CN68" s="467"/>
      <c r="CO68" s="467"/>
      <c r="CP68" s="467"/>
    </row>
    <row r="69" spans="1:94" s="521" customFormat="1" ht="71.25" customHeight="1">
      <c r="B69" s="539" t="s">
        <v>73</v>
      </c>
      <c r="C69" s="601" t="s">
        <v>1525</v>
      </c>
      <c r="D69" s="602" t="s">
        <v>136</v>
      </c>
      <c r="E69" s="539">
        <v>67</v>
      </c>
      <c r="F69" s="619" t="s">
        <v>2354</v>
      </c>
      <c r="G69" s="499" t="s">
        <v>92</v>
      </c>
      <c r="H69" s="506" t="s">
        <v>2352</v>
      </c>
      <c r="I69" s="505" t="s">
        <v>89</v>
      </c>
      <c r="J69" s="472">
        <v>36342</v>
      </c>
      <c r="K69" s="507" t="s">
        <v>590</v>
      </c>
      <c r="L69" s="508" t="s">
        <v>2185</v>
      </c>
      <c r="M69" s="507" t="s">
        <v>91</v>
      </c>
      <c r="N69" s="509" t="s">
        <v>591</v>
      </c>
      <c r="O69" s="510" t="s">
        <v>988</v>
      </c>
      <c r="P69" s="511" t="s">
        <v>989</v>
      </c>
      <c r="Q69" s="512" t="s">
        <v>990</v>
      </c>
      <c r="R69" s="512" t="s">
        <v>991</v>
      </c>
      <c r="S69" s="510" t="s">
        <v>991</v>
      </c>
      <c r="T69" s="513">
        <v>416</v>
      </c>
      <c r="U69" s="514" t="s">
        <v>74</v>
      </c>
      <c r="V69" s="620" t="s">
        <v>75</v>
      </c>
      <c r="W69" s="540"/>
      <c r="X69" s="638" t="s">
        <v>2353</v>
      </c>
      <c r="Y69" s="639">
        <v>7</v>
      </c>
      <c r="Z69" s="540" t="str">
        <f t="shared" si="18"/>
        <v>5</v>
      </c>
      <c r="AA69" s="644">
        <v>5</v>
      </c>
      <c r="AB69" s="540" t="str">
        <f t="shared" si="19"/>
        <v>2</v>
      </c>
      <c r="AC69" s="651">
        <v>1</v>
      </c>
      <c r="AD69" s="513">
        <v>78509</v>
      </c>
      <c r="AE69" s="507">
        <v>0</v>
      </c>
      <c r="AF69" s="507">
        <v>0</v>
      </c>
      <c r="AG69" s="507">
        <v>0</v>
      </c>
      <c r="AH69" s="474">
        <f t="shared" si="21"/>
        <v>78509</v>
      </c>
      <c r="AI69" s="474">
        <f t="shared" si="22"/>
        <v>9813.625</v>
      </c>
      <c r="AJ69" s="476" t="e">
        <f>LOOKUP(AI69,#REF!,#REF!)</f>
        <v>#REF!</v>
      </c>
      <c r="AK69" s="474">
        <f t="shared" si="23"/>
        <v>942108</v>
      </c>
      <c r="AL69" s="522">
        <v>2000</v>
      </c>
      <c r="AM69" s="513">
        <v>1500</v>
      </c>
      <c r="AN69" s="513">
        <v>3500</v>
      </c>
      <c r="AO69" s="513">
        <v>500</v>
      </c>
      <c r="AP69" s="477">
        <f t="shared" si="24"/>
        <v>7500</v>
      </c>
      <c r="AQ69" s="474">
        <v>1292</v>
      </c>
      <c r="AR69" s="652">
        <f t="shared" si="25"/>
        <v>258.39999999999998</v>
      </c>
      <c r="AS69" s="540" t="str">
        <f t="shared" si="35"/>
        <v>3</v>
      </c>
      <c r="AT69" s="661" t="s">
        <v>1182</v>
      </c>
      <c r="AU69" s="516">
        <v>18000</v>
      </c>
      <c r="AV69" s="516">
        <v>2000</v>
      </c>
      <c r="AW69" s="662">
        <f t="shared" si="26"/>
        <v>2.5474786330229655E-2</v>
      </c>
      <c r="AX69" s="540" t="str">
        <f t="shared" si="27"/>
        <v>0</v>
      </c>
      <c r="AY69" s="668" t="s">
        <v>76</v>
      </c>
      <c r="AZ69" s="516">
        <v>10000</v>
      </c>
      <c r="BA69" s="516">
        <v>117617</v>
      </c>
      <c r="BB69" s="477">
        <f t="shared" si="28"/>
        <v>-39108</v>
      </c>
      <c r="BC69" s="477">
        <f t="shared" si="29"/>
        <v>1411404</v>
      </c>
      <c r="BD69" s="517" t="s">
        <v>124</v>
      </c>
      <c r="BE69" s="519" t="s">
        <v>1300</v>
      </c>
      <c r="BF69" s="519" t="s">
        <v>1301</v>
      </c>
      <c r="BG69" s="670" t="s">
        <v>1302</v>
      </c>
      <c r="BH69" s="541" t="str">
        <f t="shared" si="30"/>
        <v>0</v>
      </c>
      <c r="BI69" s="678">
        <v>0</v>
      </c>
      <c r="BJ69" s="540" t="e">
        <f>LOOKUP($BI69,#REF!,#REF!)</f>
        <v>#REF!</v>
      </c>
      <c r="BK69" s="685">
        <v>0</v>
      </c>
      <c r="BL69" s="519" t="s">
        <v>130</v>
      </c>
      <c r="BM69" s="670" t="s">
        <v>1428</v>
      </c>
      <c r="BN69" s="542">
        <v>0</v>
      </c>
      <c r="BO69" s="680" t="s">
        <v>1428</v>
      </c>
      <c r="BP69" s="541" t="str">
        <f t="shared" si="20"/>
        <v>0</v>
      </c>
      <c r="BQ69" s="686">
        <v>0</v>
      </c>
      <c r="BR69" s="518">
        <v>0</v>
      </c>
      <c r="BS69" s="518">
        <v>0</v>
      </c>
      <c r="BT69" s="518">
        <v>0</v>
      </c>
      <c r="BU69" s="693">
        <f t="shared" si="31"/>
        <v>0</v>
      </c>
      <c r="BV69" s="543" t="e">
        <f t="shared" si="32"/>
        <v>#REF!</v>
      </c>
      <c r="BW69" s="529">
        <f t="shared" si="33"/>
        <v>0</v>
      </c>
      <c r="BX69" s="699" t="e">
        <f t="shared" si="34"/>
        <v>#REF!</v>
      </c>
      <c r="BY69" s="700"/>
      <c r="BZ69" s="544"/>
      <c r="CA69" s="483"/>
      <c r="CB69" s="483"/>
      <c r="CC69" s="483"/>
      <c r="CD69" s="483"/>
      <c r="CE69" s="483"/>
      <c r="CF69" s="483"/>
      <c r="CG69" s="477"/>
      <c r="CH69" s="483"/>
      <c r="CI69" s="467"/>
      <c r="CJ69" s="467"/>
      <c r="CK69" s="467"/>
      <c r="CL69" s="484"/>
      <c r="CM69" s="467"/>
      <c r="CN69" s="467"/>
      <c r="CO69" s="467"/>
      <c r="CP69" s="467"/>
    </row>
    <row r="70" spans="1:94" s="521" customFormat="1" ht="71.25" customHeight="1">
      <c r="B70" s="539" t="s">
        <v>73</v>
      </c>
      <c r="C70" s="601" t="s">
        <v>1526</v>
      </c>
      <c r="D70" s="602" t="s">
        <v>136</v>
      </c>
      <c r="E70" s="539">
        <v>68</v>
      </c>
      <c r="F70" s="619" t="s">
        <v>352</v>
      </c>
      <c r="G70" s="499" t="s">
        <v>165</v>
      </c>
      <c r="H70" s="506" t="s">
        <v>2352</v>
      </c>
      <c r="I70" s="505" t="s">
        <v>89</v>
      </c>
      <c r="J70" s="472">
        <v>36653</v>
      </c>
      <c r="K70" s="507" t="s">
        <v>592</v>
      </c>
      <c r="L70" s="508" t="s">
        <v>2185</v>
      </c>
      <c r="M70" s="507" t="s">
        <v>91</v>
      </c>
      <c r="N70" s="509" t="s">
        <v>593</v>
      </c>
      <c r="O70" s="510" t="s">
        <v>992</v>
      </c>
      <c r="P70" s="511" t="s">
        <v>993</v>
      </c>
      <c r="Q70" s="512" t="s">
        <v>994</v>
      </c>
      <c r="R70" s="512" t="s">
        <v>995</v>
      </c>
      <c r="S70" s="510" t="s">
        <v>995</v>
      </c>
      <c r="T70" s="513">
        <v>700</v>
      </c>
      <c r="U70" s="514" t="s">
        <v>74</v>
      </c>
      <c r="V70" s="620" t="s">
        <v>75</v>
      </c>
      <c r="W70" s="540"/>
      <c r="X70" s="638" t="s">
        <v>1104</v>
      </c>
      <c r="Y70" s="639">
        <v>5</v>
      </c>
      <c r="Z70" s="540" t="str">
        <f t="shared" si="18"/>
        <v>3</v>
      </c>
      <c r="AA70" s="644">
        <v>3</v>
      </c>
      <c r="AB70" s="540" t="str">
        <f t="shared" si="19"/>
        <v>1</v>
      </c>
      <c r="AC70" s="651">
        <v>1</v>
      </c>
      <c r="AD70" s="513">
        <v>19666</v>
      </c>
      <c r="AE70" s="507">
        <v>0</v>
      </c>
      <c r="AF70" s="507">
        <v>0</v>
      </c>
      <c r="AG70" s="507">
        <v>0</v>
      </c>
      <c r="AH70" s="474">
        <f t="shared" si="21"/>
        <v>19666</v>
      </c>
      <c r="AI70" s="474">
        <f t="shared" si="22"/>
        <v>3277.6666666666665</v>
      </c>
      <c r="AJ70" s="476" t="e">
        <f>LOOKUP(AI70,#REF!,#REF!)</f>
        <v>#REF!</v>
      </c>
      <c r="AK70" s="474">
        <f t="shared" si="23"/>
        <v>235992</v>
      </c>
      <c r="AL70" s="513">
        <v>450</v>
      </c>
      <c r="AM70" s="513">
        <v>1500</v>
      </c>
      <c r="AN70" s="513">
        <v>0</v>
      </c>
      <c r="AO70" s="513">
        <v>0</v>
      </c>
      <c r="AP70" s="477">
        <f t="shared" si="24"/>
        <v>1950</v>
      </c>
      <c r="AQ70" s="474">
        <v>1293</v>
      </c>
      <c r="AR70" s="652">
        <f t="shared" si="25"/>
        <v>431</v>
      </c>
      <c r="AS70" s="540" t="str">
        <f t="shared" si="35"/>
        <v>3</v>
      </c>
      <c r="AT70" s="661" t="s">
        <v>1156</v>
      </c>
      <c r="AU70" s="516">
        <v>4000</v>
      </c>
      <c r="AV70" s="516">
        <v>0</v>
      </c>
      <c r="AW70" s="662">
        <f t="shared" si="26"/>
        <v>0</v>
      </c>
      <c r="AX70" s="540" t="str">
        <f t="shared" si="27"/>
        <v>0</v>
      </c>
      <c r="AY70" s="668" t="s">
        <v>76</v>
      </c>
      <c r="AZ70" s="516" t="s">
        <v>76</v>
      </c>
      <c r="BA70" s="516">
        <v>34000</v>
      </c>
      <c r="BB70" s="477">
        <f t="shared" si="28"/>
        <v>-14334</v>
      </c>
      <c r="BC70" s="477">
        <f t="shared" si="29"/>
        <v>408000</v>
      </c>
      <c r="BD70" s="517" t="s">
        <v>1186</v>
      </c>
      <c r="BE70" s="519" t="s">
        <v>1199</v>
      </c>
      <c r="BF70" s="517" t="s">
        <v>1204</v>
      </c>
      <c r="BG70" s="670" t="s">
        <v>127</v>
      </c>
      <c r="BH70" s="541" t="str">
        <f t="shared" si="30"/>
        <v>0</v>
      </c>
      <c r="BI70" s="678">
        <v>0</v>
      </c>
      <c r="BJ70" s="540" t="e">
        <f>LOOKUP($BI70,#REF!,#REF!)</f>
        <v>#REF!</v>
      </c>
      <c r="BK70" s="685">
        <v>0</v>
      </c>
      <c r="BL70" s="519" t="s">
        <v>130</v>
      </c>
      <c r="BM70" s="670" t="s">
        <v>1378</v>
      </c>
      <c r="BN70" s="542">
        <v>0</v>
      </c>
      <c r="BO70" s="680" t="s">
        <v>1378</v>
      </c>
      <c r="BP70" s="541" t="str">
        <f t="shared" si="20"/>
        <v>0</v>
      </c>
      <c r="BQ70" s="686">
        <v>4000000</v>
      </c>
      <c r="BR70" s="518">
        <v>0</v>
      </c>
      <c r="BS70" s="526">
        <v>30000</v>
      </c>
      <c r="BT70" s="518">
        <v>0</v>
      </c>
      <c r="BU70" s="693">
        <f t="shared" si="31"/>
        <v>4030000</v>
      </c>
      <c r="BV70" s="543" t="e">
        <f t="shared" si="32"/>
        <v>#REF!</v>
      </c>
      <c r="BW70" s="529">
        <f t="shared" si="33"/>
        <v>0</v>
      </c>
      <c r="BX70" s="699" t="e">
        <f t="shared" si="34"/>
        <v>#REF!</v>
      </c>
      <c r="BY70" s="701" t="s">
        <v>2355</v>
      </c>
      <c r="BZ70" s="544"/>
      <c r="CA70" s="483"/>
      <c r="CB70" s="483"/>
      <c r="CC70" s="483"/>
      <c r="CD70" s="483"/>
      <c r="CE70" s="483"/>
      <c r="CF70" s="483"/>
      <c r="CG70" s="477"/>
      <c r="CH70" s="483"/>
      <c r="CI70" s="467"/>
      <c r="CJ70" s="467"/>
      <c r="CK70" s="467"/>
      <c r="CL70" s="484"/>
      <c r="CM70" s="467"/>
      <c r="CN70" s="467"/>
      <c r="CO70" s="467"/>
      <c r="CP70" s="467"/>
    </row>
    <row r="71" spans="1:94" s="521" customFormat="1" ht="71.25" customHeight="1">
      <c r="B71" s="539" t="s">
        <v>73</v>
      </c>
      <c r="C71" s="601" t="s">
        <v>1527</v>
      </c>
      <c r="D71" s="602" t="s">
        <v>136</v>
      </c>
      <c r="E71" s="539">
        <v>69</v>
      </c>
      <c r="F71" s="619" t="s">
        <v>353</v>
      </c>
      <c r="G71" s="499" t="s">
        <v>354</v>
      </c>
      <c r="H71" s="506" t="s">
        <v>2352</v>
      </c>
      <c r="I71" s="505" t="s">
        <v>89</v>
      </c>
      <c r="J71" s="472">
        <v>36130</v>
      </c>
      <c r="K71" s="507" t="s">
        <v>594</v>
      </c>
      <c r="L71" s="508" t="s">
        <v>2362</v>
      </c>
      <c r="M71" s="507" t="s">
        <v>91</v>
      </c>
      <c r="N71" s="509" t="s">
        <v>595</v>
      </c>
      <c r="O71" s="510" t="s">
        <v>996</v>
      </c>
      <c r="P71" s="511" t="s">
        <v>997</v>
      </c>
      <c r="Q71" s="512" t="s">
        <v>922</v>
      </c>
      <c r="R71" s="512" t="s">
        <v>119</v>
      </c>
      <c r="S71" s="510" t="s">
        <v>119</v>
      </c>
      <c r="T71" s="513" t="s">
        <v>2179</v>
      </c>
      <c r="U71" s="514" t="s">
        <v>74</v>
      </c>
      <c r="V71" s="621" t="s">
        <v>2356</v>
      </c>
      <c r="W71" s="540"/>
      <c r="X71" s="638" t="s">
        <v>2357</v>
      </c>
      <c r="Y71" s="639">
        <v>3</v>
      </c>
      <c r="Z71" s="540" t="str">
        <f t="shared" si="18"/>
        <v>2</v>
      </c>
      <c r="AA71" s="644">
        <v>1</v>
      </c>
      <c r="AB71" s="540" t="str">
        <f t="shared" si="19"/>
        <v>1</v>
      </c>
      <c r="AC71" s="651">
        <v>0</v>
      </c>
      <c r="AD71" s="513">
        <v>0</v>
      </c>
      <c r="AE71" s="507">
        <v>0</v>
      </c>
      <c r="AF71" s="507">
        <v>0</v>
      </c>
      <c r="AG71" s="507">
        <v>0</v>
      </c>
      <c r="AH71" s="516">
        <v>0</v>
      </c>
      <c r="AI71" s="474">
        <f t="shared" si="22"/>
        <v>0</v>
      </c>
      <c r="AJ71" s="476" t="e">
        <f>LOOKUP(AI71,#REF!,#REF!)</f>
        <v>#REF!</v>
      </c>
      <c r="AK71" s="474">
        <f t="shared" si="23"/>
        <v>0</v>
      </c>
      <c r="AL71" s="513">
        <v>246</v>
      </c>
      <c r="AM71" s="513">
        <v>3063</v>
      </c>
      <c r="AN71" s="513">
        <v>0</v>
      </c>
      <c r="AO71" s="513">
        <v>216</v>
      </c>
      <c r="AP71" s="477">
        <f t="shared" si="24"/>
        <v>3525</v>
      </c>
      <c r="AQ71" s="474">
        <v>1294</v>
      </c>
      <c r="AR71" s="652">
        <f t="shared" si="25"/>
        <v>1294</v>
      </c>
      <c r="AS71" s="540" t="str">
        <f t="shared" si="35"/>
        <v>2</v>
      </c>
      <c r="AT71" s="661" t="s">
        <v>1183</v>
      </c>
      <c r="AU71" s="516">
        <v>9000</v>
      </c>
      <c r="AV71" s="516">
        <v>0</v>
      </c>
      <c r="AW71" s="662" t="e">
        <f t="shared" si="26"/>
        <v>#DIV/0!</v>
      </c>
      <c r="AX71" s="540" t="e">
        <f t="shared" si="27"/>
        <v>#DIV/0!</v>
      </c>
      <c r="AY71" s="668">
        <v>7000</v>
      </c>
      <c r="AZ71" s="516" t="s">
        <v>76</v>
      </c>
      <c r="BA71" s="516">
        <v>40025</v>
      </c>
      <c r="BB71" s="477">
        <f t="shared" si="28"/>
        <v>-40025</v>
      </c>
      <c r="BC71" s="477">
        <f t="shared" si="29"/>
        <v>480300</v>
      </c>
      <c r="BD71" s="517" t="s">
        <v>1186</v>
      </c>
      <c r="BE71" s="519" t="s">
        <v>1199</v>
      </c>
      <c r="BF71" s="517" t="s">
        <v>1303</v>
      </c>
      <c r="BG71" s="670" t="s">
        <v>1304</v>
      </c>
      <c r="BH71" s="541" t="str">
        <f t="shared" si="30"/>
        <v>0</v>
      </c>
      <c r="BI71" s="678">
        <v>0</v>
      </c>
      <c r="BJ71" s="540" t="e">
        <f>LOOKUP($BI71,#REF!,#REF!)</f>
        <v>#REF!</v>
      </c>
      <c r="BK71" s="685">
        <v>0</v>
      </c>
      <c r="BL71" s="519" t="s">
        <v>76</v>
      </c>
      <c r="BM71" s="670" t="s">
        <v>76</v>
      </c>
      <c r="BN71" s="542">
        <v>0</v>
      </c>
      <c r="BO71" s="680" t="s">
        <v>76</v>
      </c>
      <c r="BP71" s="541" t="str">
        <f t="shared" si="20"/>
        <v>0</v>
      </c>
      <c r="BQ71" s="685">
        <v>0</v>
      </c>
      <c r="BR71" s="518">
        <v>0</v>
      </c>
      <c r="BS71" s="518">
        <v>0</v>
      </c>
      <c r="BT71" s="518">
        <v>0</v>
      </c>
      <c r="BU71" s="693">
        <f t="shared" si="31"/>
        <v>0</v>
      </c>
      <c r="BV71" s="543" t="e">
        <f t="shared" si="32"/>
        <v>#REF!</v>
      </c>
      <c r="BW71" s="529">
        <f t="shared" si="33"/>
        <v>0</v>
      </c>
      <c r="BX71" s="699" t="e">
        <f t="shared" si="34"/>
        <v>#REF!</v>
      </c>
      <c r="BY71" s="700"/>
      <c r="BZ71" s="544" t="s">
        <v>1956</v>
      </c>
      <c r="CA71" s="483"/>
      <c r="CB71" s="483"/>
      <c r="CC71" s="483"/>
      <c r="CD71" s="483"/>
      <c r="CE71" s="483"/>
      <c r="CF71" s="483"/>
      <c r="CG71" s="477"/>
      <c r="CH71" s="483"/>
      <c r="CI71" s="467"/>
      <c r="CJ71" s="467"/>
      <c r="CK71" s="467"/>
      <c r="CL71" s="484"/>
      <c r="CM71" s="467"/>
      <c r="CN71" s="467"/>
      <c r="CO71" s="467"/>
      <c r="CP71" s="467"/>
    </row>
    <row r="72" spans="1:94" s="521" customFormat="1" ht="71.25" customHeight="1">
      <c r="B72" s="539" t="s">
        <v>73</v>
      </c>
      <c r="C72" s="601" t="s">
        <v>1530</v>
      </c>
      <c r="D72" s="602" t="s">
        <v>136</v>
      </c>
      <c r="E72" s="539">
        <v>70</v>
      </c>
      <c r="F72" s="619" t="s">
        <v>359</v>
      </c>
      <c r="G72" s="499" t="s">
        <v>360</v>
      </c>
      <c r="H72" s="506" t="s">
        <v>2352</v>
      </c>
      <c r="I72" s="505" t="s">
        <v>89</v>
      </c>
      <c r="J72" s="472">
        <v>36526</v>
      </c>
      <c r="K72" s="507" t="s">
        <v>600</v>
      </c>
      <c r="L72" s="508" t="s">
        <v>2261</v>
      </c>
      <c r="M72" s="507" t="s">
        <v>91</v>
      </c>
      <c r="N72" s="509" t="s">
        <v>601</v>
      </c>
      <c r="O72" s="510" t="s">
        <v>1006</v>
      </c>
      <c r="P72" s="511" t="s">
        <v>1007</v>
      </c>
      <c r="Q72" s="512" t="s">
        <v>1008</v>
      </c>
      <c r="R72" s="512" t="s">
        <v>1009</v>
      </c>
      <c r="S72" s="510" t="s">
        <v>1009</v>
      </c>
      <c r="T72" s="513">
        <v>3000</v>
      </c>
      <c r="U72" s="514" t="s">
        <v>74</v>
      </c>
      <c r="V72" s="620" t="s">
        <v>75</v>
      </c>
      <c r="W72" s="540"/>
      <c r="X72" s="638" t="s">
        <v>2358</v>
      </c>
      <c r="Y72" s="639">
        <v>7</v>
      </c>
      <c r="Z72" s="540" t="str">
        <f t="shared" si="18"/>
        <v>5</v>
      </c>
      <c r="AA72" s="644">
        <v>2</v>
      </c>
      <c r="AB72" s="540" t="str">
        <f t="shared" si="19"/>
        <v>1</v>
      </c>
      <c r="AC72" s="651">
        <v>1</v>
      </c>
      <c r="AD72" s="513">
        <v>35000</v>
      </c>
      <c r="AE72" s="507">
        <v>0</v>
      </c>
      <c r="AF72" s="507">
        <v>0</v>
      </c>
      <c r="AG72" s="507">
        <v>0</v>
      </c>
      <c r="AH72" s="474">
        <f t="shared" si="21"/>
        <v>35000</v>
      </c>
      <c r="AI72" s="474">
        <f t="shared" si="22"/>
        <v>4375</v>
      </c>
      <c r="AJ72" s="476" t="e">
        <f>LOOKUP(AI72,#REF!,#REF!)</f>
        <v>#REF!</v>
      </c>
      <c r="AK72" s="474">
        <f t="shared" si="23"/>
        <v>420000</v>
      </c>
      <c r="AL72" s="513">
        <v>360</v>
      </c>
      <c r="AM72" s="513">
        <v>5894</v>
      </c>
      <c r="AN72" s="513">
        <v>398</v>
      </c>
      <c r="AO72" s="513">
        <v>423</v>
      </c>
      <c r="AP72" s="477">
        <f t="shared" si="24"/>
        <v>7075</v>
      </c>
      <c r="AQ72" s="474">
        <v>1297</v>
      </c>
      <c r="AR72" s="652">
        <f t="shared" si="25"/>
        <v>648.5</v>
      </c>
      <c r="AS72" s="540" t="str">
        <f t="shared" si="35"/>
        <v>2</v>
      </c>
      <c r="AT72" s="661" t="s">
        <v>1153</v>
      </c>
      <c r="AU72" s="516">
        <v>5000</v>
      </c>
      <c r="AV72" s="516">
        <v>2000</v>
      </c>
      <c r="AW72" s="662">
        <f t="shared" si="26"/>
        <v>5.7142857142857141E-2</v>
      </c>
      <c r="AX72" s="540" t="str">
        <f t="shared" si="27"/>
        <v>0</v>
      </c>
      <c r="AY72" s="668" t="s">
        <v>76</v>
      </c>
      <c r="AZ72" s="516">
        <v>2000</v>
      </c>
      <c r="BA72" s="516">
        <v>48075</v>
      </c>
      <c r="BB72" s="477">
        <f t="shared" si="28"/>
        <v>-13075</v>
      </c>
      <c r="BC72" s="477">
        <f t="shared" si="29"/>
        <v>576900</v>
      </c>
      <c r="BD72" s="517" t="s">
        <v>1186</v>
      </c>
      <c r="BE72" s="519" t="s">
        <v>1307</v>
      </c>
      <c r="BF72" s="524">
        <v>1997</v>
      </c>
      <c r="BG72" s="670" t="s">
        <v>1308</v>
      </c>
      <c r="BH72" s="541" t="str">
        <f t="shared" si="30"/>
        <v>0</v>
      </c>
      <c r="BI72" s="678">
        <v>0</v>
      </c>
      <c r="BJ72" s="540" t="e">
        <f>LOOKUP($BI72,#REF!,#REF!)</f>
        <v>#REF!</v>
      </c>
      <c r="BK72" s="685">
        <v>0</v>
      </c>
      <c r="BL72" s="519" t="s">
        <v>1431</v>
      </c>
      <c r="BM72" s="670" t="s">
        <v>1402</v>
      </c>
      <c r="BN72" s="542">
        <v>0</v>
      </c>
      <c r="BO72" s="680" t="s">
        <v>1402</v>
      </c>
      <c r="BP72" s="541" t="str">
        <f t="shared" si="20"/>
        <v>0</v>
      </c>
      <c r="BQ72" s="686">
        <v>2500000</v>
      </c>
      <c r="BR72" s="526">
        <v>10000</v>
      </c>
      <c r="BS72" s="526">
        <v>64000</v>
      </c>
      <c r="BT72" s="518">
        <v>0</v>
      </c>
      <c r="BU72" s="693">
        <f t="shared" si="31"/>
        <v>2574000</v>
      </c>
      <c r="BV72" s="543" t="e">
        <f t="shared" si="32"/>
        <v>#REF!</v>
      </c>
      <c r="BW72" s="529">
        <f t="shared" si="33"/>
        <v>0</v>
      </c>
      <c r="BX72" s="699" t="e">
        <f t="shared" si="34"/>
        <v>#REF!</v>
      </c>
      <c r="BY72" s="700"/>
      <c r="BZ72" s="544"/>
      <c r="CA72" s="483"/>
      <c r="CB72" s="483"/>
      <c r="CC72" s="483"/>
      <c r="CD72" s="483"/>
      <c r="CE72" s="483"/>
      <c r="CF72" s="483"/>
      <c r="CG72" s="477"/>
      <c r="CH72" s="483"/>
      <c r="CI72" s="467"/>
      <c r="CJ72" s="467"/>
      <c r="CK72" s="467"/>
      <c r="CL72" s="484"/>
      <c r="CM72" s="467"/>
      <c r="CN72" s="467"/>
      <c r="CO72" s="467"/>
      <c r="CP72" s="467"/>
    </row>
    <row r="73" spans="1:94" s="521" customFormat="1" ht="71.25" customHeight="1">
      <c r="B73" s="539" t="s">
        <v>73</v>
      </c>
      <c r="C73" s="601" t="s">
        <v>1531</v>
      </c>
      <c r="D73" s="602" t="s">
        <v>136</v>
      </c>
      <c r="E73" s="539">
        <v>71</v>
      </c>
      <c r="F73" s="619" t="s">
        <v>361</v>
      </c>
      <c r="G73" s="499" t="s">
        <v>362</v>
      </c>
      <c r="H73" s="506" t="s">
        <v>2352</v>
      </c>
      <c r="I73" s="505" t="s">
        <v>89</v>
      </c>
      <c r="J73" s="472">
        <v>36515</v>
      </c>
      <c r="K73" s="507" t="s">
        <v>602</v>
      </c>
      <c r="L73" s="508" t="s">
        <v>2261</v>
      </c>
      <c r="M73" s="507" t="s">
        <v>91</v>
      </c>
      <c r="N73" s="509" t="s">
        <v>603</v>
      </c>
      <c r="O73" s="510" t="s">
        <v>1010</v>
      </c>
      <c r="P73" s="511" t="s">
        <v>1011</v>
      </c>
      <c r="Q73" s="512" t="s">
        <v>895</v>
      </c>
      <c r="R73" s="512" t="s">
        <v>896</v>
      </c>
      <c r="S73" s="510" t="s">
        <v>896</v>
      </c>
      <c r="T73" s="513">
        <v>2000</v>
      </c>
      <c r="U73" s="514" t="s">
        <v>74</v>
      </c>
      <c r="V73" s="620" t="s">
        <v>75</v>
      </c>
      <c r="W73" s="540"/>
      <c r="X73" s="638" t="s">
        <v>2359</v>
      </c>
      <c r="Y73" s="639">
        <v>6</v>
      </c>
      <c r="Z73" s="540" t="str">
        <f t="shared" si="18"/>
        <v>5</v>
      </c>
      <c r="AA73" s="644">
        <v>3</v>
      </c>
      <c r="AB73" s="540" t="str">
        <f t="shared" si="19"/>
        <v>1</v>
      </c>
      <c r="AC73" s="651">
        <v>2</v>
      </c>
      <c r="AD73" s="513">
        <v>25000</v>
      </c>
      <c r="AE73" s="507">
        <v>15000</v>
      </c>
      <c r="AF73" s="507">
        <v>0</v>
      </c>
      <c r="AG73" s="507">
        <v>0</v>
      </c>
      <c r="AH73" s="474">
        <f t="shared" si="21"/>
        <v>40000</v>
      </c>
      <c r="AI73" s="474">
        <f t="shared" si="22"/>
        <v>5000</v>
      </c>
      <c r="AJ73" s="476" t="e">
        <f>LOOKUP(AI73,#REF!,#REF!)</f>
        <v>#REF!</v>
      </c>
      <c r="AK73" s="474">
        <f t="shared" si="23"/>
        <v>480000</v>
      </c>
      <c r="AL73" s="513">
        <v>555</v>
      </c>
      <c r="AM73" s="513">
        <v>6653</v>
      </c>
      <c r="AN73" s="513">
        <v>0</v>
      </c>
      <c r="AO73" s="513">
        <v>262</v>
      </c>
      <c r="AP73" s="477">
        <f t="shared" si="24"/>
        <v>7470</v>
      </c>
      <c r="AQ73" s="474">
        <v>1298</v>
      </c>
      <c r="AR73" s="652">
        <f t="shared" si="25"/>
        <v>432.66666666666669</v>
      </c>
      <c r="AS73" s="540" t="str">
        <f t="shared" si="35"/>
        <v>3</v>
      </c>
      <c r="AT73" s="661" t="s">
        <v>1156</v>
      </c>
      <c r="AU73" s="516">
        <v>20000</v>
      </c>
      <c r="AV73" s="516">
        <v>1000</v>
      </c>
      <c r="AW73" s="662">
        <f t="shared" si="26"/>
        <v>2.5000000000000001E-2</v>
      </c>
      <c r="AX73" s="540" t="str">
        <f t="shared" si="27"/>
        <v>0</v>
      </c>
      <c r="AY73" s="668" t="s">
        <v>76</v>
      </c>
      <c r="AZ73" s="516">
        <v>5000</v>
      </c>
      <c r="BA73" s="516">
        <v>68269</v>
      </c>
      <c r="BB73" s="477">
        <f t="shared" si="28"/>
        <v>-28269</v>
      </c>
      <c r="BC73" s="477">
        <f t="shared" si="29"/>
        <v>819228</v>
      </c>
      <c r="BD73" s="517" t="s">
        <v>1186</v>
      </c>
      <c r="BE73" s="519" t="s">
        <v>1307</v>
      </c>
      <c r="BF73" s="524">
        <v>2012</v>
      </c>
      <c r="BG73" s="670" t="s">
        <v>1309</v>
      </c>
      <c r="BH73" s="541" t="str">
        <f t="shared" si="30"/>
        <v>0</v>
      </c>
      <c r="BI73" s="678">
        <v>0</v>
      </c>
      <c r="BJ73" s="540" t="e">
        <f>LOOKUP($BI73,#REF!,#REF!)</f>
        <v>#REF!</v>
      </c>
      <c r="BK73" s="685">
        <v>0</v>
      </c>
      <c r="BL73" s="519" t="s">
        <v>1400</v>
      </c>
      <c r="BM73" s="670" t="s">
        <v>1364</v>
      </c>
      <c r="BN73" s="542">
        <v>0</v>
      </c>
      <c r="BO73" s="680" t="s">
        <v>1364</v>
      </c>
      <c r="BP73" s="541" t="str">
        <f t="shared" si="20"/>
        <v>0</v>
      </c>
      <c r="BQ73" s="686">
        <v>1500000</v>
      </c>
      <c r="BR73" s="518">
        <v>0</v>
      </c>
      <c r="BS73" s="518">
        <v>0</v>
      </c>
      <c r="BT73" s="518">
        <v>0</v>
      </c>
      <c r="BU73" s="693">
        <f t="shared" si="31"/>
        <v>1500000</v>
      </c>
      <c r="BV73" s="543" t="e">
        <f t="shared" si="32"/>
        <v>#REF!</v>
      </c>
      <c r="BW73" s="529">
        <f t="shared" si="33"/>
        <v>0</v>
      </c>
      <c r="BX73" s="699" t="e">
        <f t="shared" si="34"/>
        <v>#REF!</v>
      </c>
      <c r="BY73" s="700"/>
      <c r="BZ73" s="544"/>
      <c r="CA73" s="483"/>
      <c r="CB73" s="483"/>
      <c r="CC73" s="483"/>
      <c r="CD73" s="483"/>
      <c r="CE73" s="483"/>
      <c r="CF73" s="483"/>
      <c r="CG73" s="477"/>
      <c r="CH73" s="483"/>
      <c r="CI73" s="467"/>
      <c r="CJ73" s="467"/>
      <c r="CK73" s="467"/>
      <c r="CL73" s="484"/>
      <c r="CM73" s="467"/>
      <c r="CN73" s="467"/>
      <c r="CO73" s="467"/>
      <c r="CP73" s="467"/>
    </row>
    <row r="74" spans="1:94" s="521" customFormat="1" ht="71.25" customHeight="1">
      <c r="B74" s="539" t="s">
        <v>73</v>
      </c>
      <c r="C74" s="601" t="s">
        <v>1532</v>
      </c>
      <c r="D74" s="602" t="s">
        <v>136</v>
      </c>
      <c r="E74" s="539">
        <v>72</v>
      </c>
      <c r="F74" s="619" t="s">
        <v>363</v>
      </c>
      <c r="G74" s="499" t="s">
        <v>297</v>
      </c>
      <c r="H74" s="506" t="s">
        <v>2352</v>
      </c>
      <c r="I74" s="505" t="s">
        <v>89</v>
      </c>
      <c r="J74" s="472">
        <v>36107</v>
      </c>
      <c r="K74" s="507" t="s">
        <v>604</v>
      </c>
      <c r="L74" s="508" t="s">
        <v>2296</v>
      </c>
      <c r="M74" s="507" t="s">
        <v>91</v>
      </c>
      <c r="N74" s="509" t="s">
        <v>517</v>
      </c>
      <c r="O74" s="510" t="s">
        <v>1012</v>
      </c>
      <c r="P74" s="511" t="s">
        <v>1013</v>
      </c>
      <c r="Q74" s="512" t="s">
        <v>867</v>
      </c>
      <c r="R74" s="512" t="s">
        <v>2555</v>
      </c>
      <c r="S74" s="512" t="s">
        <v>1014</v>
      </c>
      <c r="T74" s="513">
        <v>500</v>
      </c>
      <c r="U74" s="514" t="s">
        <v>74</v>
      </c>
      <c r="V74" s="620" t="s">
        <v>75</v>
      </c>
      <c r="W74" s="540"/>
      <c r="X74" s="638" t="s">
        <v>2294</v>
      </c>
      <c r="Y74" s="639">
        <v>4</v>
      </c>
      <c r="Z74" s="540" t="str">
        <f t="shared" si="18"/>
        <v>3</v>
      </c>
      <c r="AA74" s="644">
        <v>2</v>
      </c>
      <c r="AB74" s="540" t="str">
        <f t="shared" si="19"/>
        <v>1</v>
      </c>
      <c r="AC74" s="651">
        <v>1</v>
      </c>
      <c r="AD74" s="513">
        <v>15000</v>
      </c>
      <c r="AE74" s="507">
        <v>0</v>
      </c>
      <c r="AF74" s="522">
        <v>12000</v>
      </c>
      <c r="AG74" s="507">
        <v>0</v>
      </c>
      <c r="AH74" s="474">
        <f t="shared" si="21"/>
        <v>27000</v>
      </c>
      <c r="AI74" s="474">
        <f t="shared" si="22"/>
        <v>5400</v>
      </c>
      <c r="AJ74" s="476" t="e">
        <f>LOOKUP(AI74,#REF!,#REF!)</f>
        <v>#REF!</v>
      </c>
      <c r="AK74" s="474">
        <f t="shared" si="23"/>
        <v>324000</v>
      </c>
      <c r="AL74" s="522">
        <v>1500</v>
      </c>
      <c r="AM74" s="513">
        <v>2000</v>
      </c>
      <c r="AN74" s="513">
        <v>0</v>
      </c>
      <c r="AO74" s="513">
        <v>0</v>
      </c>
      <c r="AP74" s="477">
        <f t="shared" si="24"/>
        <v>3500</v>
      </c>
      <c r="AQ74" s="474">
        <v>1299</v>
      </c>
      <c r="AR74" s="652">
        <f t="shared" si="25"/>
        <v>649.5</v>
      </c>
      <c r="AS74" s="540" t="str">
        <f t="shared" si="35"/>
        <v>2</v>
      </c>
      <c r="AT74" s="661" t="s">
        <v>1161</v>
      </c>
      <c r="AU74" s="516">
        <v>10000</v>
      </c>
      <c r="AV74" s="516">
        <v>1500</v>
      </c>
      <c r="AW74" s="662">
        <f t="shared" si="26"/>
        <v>5.5555555555555552E-2</v>
      </c>
      <c r="AX74" s="540" t="str">
        <f t="shared" si="27"/>
        <v>0</v>
      </c>
      <c r="AY74" s="668" t="s">
        <v>76</v>
      </c>
      <c r="AZ74" s="516">
        <v>8000</v>
      </c>
      <c r="BA74" s="516">
        <v>55000</v>
      </c>
      <c r="BB74" s="477">
        <f t="shared" si="28"/>
        <v>-28000</v>
      </c>
      <c r="BC74" s="477">
        <f t="shared" si="29"/>
        <v>660000</v>
      </c>
      <c r="BD74" s="517" t="s">
        <v>123</v>
      </c>
      <c r="BE74" s="519" t="s">
        <v>1258</v>
      </c>
      <c r="BF74" s="524" t="s">
        <v>1259</v>
      </c>
      <c r="BG74" s="670" t="s">
        <v>1260</v>
      </c>
      <c r="BH74" s="541" t="str">
        <f t="shared" si="30"/>
        <v>0</v>
      </c>
      <c r="BI74" s="678">
        <v>0</v>
      </c>
      <c r="BJ74" s="540" t="e">
        <f>LOOKUP($BI74,#REF!,#REF!)</f>
        <v>#REF!</v>
      </c>
      <c r="BK74" s="685">
        <v>0</v>
      </c>
      <c r="BL74" s="519" t="s">
        <v>1356</v>
      </c>
      <c r="BM74" s="670" t="s">
        <v>1357</v>
      </c>
      <c r="BN74" s="542">
        <v>0</v>
      </c>
      <c r="BO74" s="680" t="s">
        <v>1357</v>
      </c>
      <c r="BP74" s="541" t="str">
        <f t="shared" si="20"/>
        <v>0</v>
      </c>
      <c r="BQ74" s="686">
        <v>5000000</v>
      </c>
      <c r="BR74" s="518">
        <v>0</v>
      </c>
      <c r="BS74" s="518">
        <v>0</v>
      </c>
      <c r="BT74" s="518">
        <v>0</v>
      </c>
      <c r="BU74" s="693">
        <f t="shared" si="31"/>
        <v>5000000</v>
      </c>
      <c r="BV74" s="543" t="e">
        <f t="shared" si="32"/>
        <v>#REF!</v>
      </c>
      <c r="BW74" s="529">
        <f t="shared" si="33"/>
        <v>0</v>
      </c>
      <c r="BX74" s="699" t="e">
        <f t="shared" si="34"/>
        <v>#REF!</v>
      </c>
      <c r="BY74" s="700"/>
      <c r="BZ74" s="544"/>
      <c r="CA74" s="483"/>
      <c r="CB74" s="483"/>
      <c r="CC74" s="483"/>
      <c r="CD74" s="483"/>
      <c r="CE74" s="483"/>
      <c r="CF74" s="483"/>
      <c r="CG74" s="477"/>
      <c r="CH74" s="483"/>
      <c r="CI74" s="467"/>
      <c r="CJ74" s="467"/>
      <c r="CK74" s="467"/>
      <c r="CL74" s="484"/>
      <c r="CM74" s="467"/>
      <c r="CN74" s="467"/>
      <c r="CO74" s="467"/>
      <c r="CP74" s="467"/>
    </row>
    <row r="75" spans="1:94" s="521" customFormat="1" ht="71.25" customHeight="1">
      <c r="B75" s="539" t="s">
        <v>73</v>
      </c>
      <c r="C75" s="601" t="s">
        <v>1533</v>
      </c>
      <c r="D75" s="602" t="s">
        <v>136</v>
      </c>
      <c r="E75" s="539">
        <v>73</v>
      </c>
      <c r="F75" s="619" t="s">
        <v>364</v>
      </c>
      <c r="G75" s="499" t="s">
        <v>365</v>
      </c>
      <c r="H75" s="506" t="s">
        <v>2352</v>
      </c>
      <c r="I75" s="505" t="s">
        <v>89</v>
      </c>
      <c r="J75" s="472">
        <v>36112</v>
      </c>
      <c r="K75" s="507" t="s">
        <v>605</v>
      </c>
      <c r="L75" s="508" t="s">
        <v>2261</v>
      </c>
      <c r="M75" s="507" t="s">
        <v>91</v>
      </c>
      <c r="N75" s="509" t="s">
        <v>606</v>
      </c>
      <c r="O75" s="510" t="s">
        <v>1015</v>
      </c>
      <c r="P75" s="511" t="s">
        <v>1016</v>
      </c>
      <c r="Q75" s="512" t="s">
        <v>1017</v>
      </c>
      <c r="R75" s="512" t="s">
        <v>114</v>
      </c>
      <c r="S75" s="510" t="s">
        <v>114</v>
      </c>
      <c r="T75" s="513" t="s">
        <v>115</v>
      </c>
      <c r="U75" s="514" t="s">
        <v>74</v>
      </c>
      <c r="V75" s="620" t="s">
        <v>75</v>
      </c>
      <c r="W75" s="540"/>
      <c r="X75" s="638" t="s">
        <v>1108</v>
      </c>
      <c r="Y75" s="639">
        <v>8</v>
      </c>
      <c r="Z75" s="540" t="str">
        <f t="shared" si="18"/>
        <v>5</v>
      </c>
      <c r="AA75" s="644">
        <v>2</v>
      </c>
      <c r="AB75" s="540" t="str">
        <f t="shared" si="19"/>
        <v>1</v>
      </c>
      <c r="AC75" s="651">
        <v>2</v>
      </c>
      <c r="AD75" s="513">
        <v>20000</v>
      </c>
      <c r="AE75" s="507">
        <v>18000</v>
      </c>
      <c r="AF75" s="507">
        <v>0</v>
      </c>
      <c r="AG75" s="507">
        <v>0</v>
      </c>
      <c r="AH75" s="474">
        <f t="shared" si="21"/>
        <v>38000</v>
      </c>
      <c r="AI75" s="474">
        <f t="shared" si="22"/>
        <v>3800</v>
      </c>
      <c r="AJ75" s="476" t="e">
        <f>LOOKUP(AI75,#REF!,#REF!)</f>
        <v>#REF!</v>
      </c>
      <c r="AK75" s="474">
        <f t="shared" si="23"/>
        <v>456000</v>
      </c>
      <c r="AL75" s="522">
        <v>2693</v>
      </c>
      <c r="AM75" s="513">
        <v>3082</v>
      </c>
      <c r="AN75" s="513">
        <v>0</v>
      </c>
      <c r="AO75" s="513">
        <v>0</v>
      </c>
      <c r="AP75" s="477">
        <f t="shared" si="24"/>
        <v>5775</v>
      </c>
      <c r="AQ75" s="474">
        <v>1300</v>
      </c>
      <c r="AR75" s="652">
        <f t="shared" si="25"/>
        <v>650</v>
      </c>
      <c r="AS75" s="540" t="str">
        <f t="shared" si="35"/>
        <v>2</v>
      </c>
      <c r="AT75" s="661" t="s">
        <v>1154</v>
      </c>
      <c r="AU75" s="516">
        <v>18000</v>
      </c>
      <c r="AV75" s="516">
        <v>4200</v>
      </c>
      <c r="AW75" s="662">
        <f t="shared" si="26"/>
        <v>0.11052631578947368</v>
      </c>
      <c r="AX75" s="540" t="str">
        <f t="shared" si="27"/>
        <v>0</v>
      </c>
      <c r="AY75" s="668" t="s">
        <v>76</v>
      </c>
      <c r="AZ75" s="516">
        <v>2500</v>
      </c>
      <c r="BA75" s="516">
        <v>63935</v>
      </c>
      <c r="BB75" s="477">
        <f t="shared" si="28"/>
        <v>-25935</v>
      </c>
      <c r="BC75" s="477">
        <f t="shared" si="29"/>
        <v>767220</v>
      </c>
      <c r="BD75" s="517" t="s">
        <v>123</v>
      </c>
      <c r="BE75" s="519" t="s">
        <v>1290</v>
      </c>
      <c r="BF75" s="524" t="s">
        <v>1310</v>
      </c>
      <c r="BG75" s="670" t="s">
        <v>1311</v>
      </c>
      <c r="BH75" s="541" t="str">
        <f t="shared" si="30"/>
        <v>0</v>
      </c>
      <c r="BI75" s="678">
        <v>0</v>
      </c>
      <c r="BJ75" s="540" t="e">
        <f>LOOKUP($BI75,#REF!,#REF!)</f>
        <v>#REF!</v>
      </c>
      <c r="BK75" s="685">
        <v>0</v>
      </c>
      <c r="BL75" s="519" t="s">
        <v>132</v>
      </c>
      <c r="BM75" s="670" t="s">
        <v>1324</v>
      </c>
      <c r="BN75" s="542">
        <v>0</v>
      </c>
      <c r="BO75" s="680" t="s">
        <v>1324</v>
      </c>
      <c r="BP75" s="541" t="str">
        <f t="shared" si="20"/>
        <v>0</v>
      </c>
      <c r="BQ75" s="686">
        <v>2000000</v>
      </c>
      <c r="BR75" s="518">
        <v>0</v>
      </c>
      <c r="BS75" s="518">
        <v>0</v>
      </c>
      <c r="BT75" s="518">
        <v>0</v>
      </c>
      <c r="BU75" s="693">
        <f t="shared" si="31"/>
        <v>2000000</v>
      </c>
      <c r="BV75" s="543" t="e">
        <f t="shared" si="32"/>
        <v>#REF!</v>
      </c>
      <c r="BW75" s="529">
        <f t="shared" si="33"/>
        <v>0</v>
      </c>
      <c r="BX75" s="699" t="e">
        <f t="shared" si="34"/>
        <v>#REF!</v>
      </c>
      <c r="BY75" s="700"/>
      <c r="BZ75" s="544"/>
      <c r="CA75" s="483"/>
      <c r="CB75" s="483"/>
      <c r="CC75" s="483"/>
      <c r="CD75" s="483"/>
      <c r="CE75" s="483"/>
      <c r="CF75" s="483"/>
      <c r="CG75" s="477"/>
      <c r="CH75" s="483"/>
      <c r="CI75" s="467"/>
      <c r="CJ75" s="467"/>
      <c r="CK75" s="467"/>
      <c r="CL75" s="484"/>
      <c r="CM75" s="467"/>
      <c r="CN75" s="467"/>
      <c r="CO75" s="467"/>
      <c r="CP75" s="467"/>
    </row>
    <row r="76" spans="1:94" s="521" customFormat="1" ht="94.5" customHeight="1">
      <c r="B76" s="539" t="s">
        <v>73</v>
      </c>
      <c r="C76" s="601" t="s">
        <v>1536</v>
      </c>
      <c r="D76" s="602" t="s">
        <v>136</v>
      </c>
      <c r="E76" s="539">
        <v>74</v>
      </c>
      <c r="F76" s="619" t="s">
        <v>369</v>
      </c>
      <c r="G76" s="499" t="s">
        <v>370</v>
      </c>
      <c r="H76" s="506" t="s">
        <v>2352</v>
      </c>
      <c r="I76" s="505" t="s">
        <v>89</v>
      </c>
      <c r="J76" s="472">
        <v>36497</v>
      </c>
      <c r="K76" s="507" t="s">
        <v>611</v>
      </c>
      <c r="L76" s="508" t="s">
        <v>2185</v>
      </c>
      <c r="M76" s="507" t="s">
        <v>91</v>
      </c>
      <c r="N76" s="509" t="s">
        <v>612</v>
      </c>
      <c r="O76" s="510" t="s">
        <v>1025</v>
      </c>
      <c r="P76" s="511" t="s">
        <v>1026</v>
      </c>
      <c r="Q76" s="512" t="s">
        <v>116</v>
      </c>
      <c r="R76" s="512" t="s">
        <v>1027</v>
      </c>
      <c r="S76" s="512" t="s">
        <v>1027</v>
      </c>
      <c r="T76" s="513">
        <v>12500</v>
      </c>
      <c r="U76" s="514" t="s">
        <v>74</v>
      </c>
      <c r="V76" s="620" t="s">
        <v>75</v>
      </c>
      <c r="W76" s="540"/>
      <c r="X76" s="638" t="s">
        <v>2360</v>
      </c>
      <c r="Y76" s="639">
        <v>6</v>
      </c>
      <c r="Z76" s="540" t="str">
        <f t="shared" si="18"/>
        <v>5</v>
      </c>
      <c r="AA76" s="644">
        <v>3</v>
      </c>
      <c r="AB76" s="540" t="str">
        <f t="shared" si="19"/>
        <v>1</v>
      </c>
      <c r="AC76" s="651">
        <v>1</v>
      </c>
      <c r="AD76" s="513">
        <v>0</v>
      </c>
      <c r="AE76" s="507">
        <v>0</v>
      </c>
      <c r="AF76" s="522">
        <v>33000</v>
      </c>
      <c r="AG76" s="507">
        <v>0</v>
      </c>
      <c r="AH76" s="474">
        <f t="shared" si="21"/>
        <v>33000</v>
      </c>
      <c r="AI76" s="474">
        <f t="shared" si="22"/>
        <v>4714.2857142857147</v>
      </c>
      <c r="AJ76" s="476" t="e">
        <f>LOOKUP(AI76,#REF!,#REF!)</f>
        <v>#REF!</v>
      </c>
      <c r="AK76" s="474">
        <f t="shared" si="23"/>
        <v>396000</v>
      </c>
      <c r="AL76" s="513">
        <v>250</v>
      </c>
      <c r="AM76" s="513">
        <v>3000</v>
      </c>
      <c r="AN76" s="513">
        <v>2750</v>
      </c>
      <c r="AO76" s="522">
        <v>1000</v>
      </c>
      <c r="AP76" s="477">
        <f t="shared" si="24"/>
        <v>7000</v>
      </c>
      <c r="AQ76" s="474">
        <v>1303</v>
      </c>
      <c r="AR76" s="652">
        <f t="shared" si="25"/>
        <v>434.33333333333331</v>
      </c>
      <c r="AS76" s="540" t="str">
        <f t="shared" si="35"/>
        <v>3</v>
      </c>
      <c r="AT76" s="661" t="s">
        <v>1184</v>
      </c>
      <c r="AU76" s="516">
        <v>18000</v>
      </c>
      <c r="AV76" s="516">
        <v>1000</v>
      </c>
      <c r="AW76" s="662">
        <f t="shared" si="26"/>
        <v>3.0303030303030304E-2</v>
      </c>
      <c r="AX76" s="540" t="str">
        <f t="shared" si="27"/>
        <v>0</v>
      </c>
      <c r="AY76" s="668" t="s">
        <v>76</v>
      </c>
      <c r="AZ76" s="516">
        <v>5000</v>
      </c>
      <c r="BA76" s="516">
        <v>142260</v>
      </c>
      <c r="BB76" s="477">
        <f t="shared" si="28"/>
        <v>-109260</v>
      </c>
      <c r="BC76" s="477">
        <f t="shared" si="29"/>
        <v>1707120</v>
      </c>
      <c r="BD76" s="517" t="s">
        <v>124</v>
      </c>
      <c r="BE76" s="519" t="s">
        <v>1316</v>
      </c>
      <c r="BF76" s="524" t="s">
        <v>1317</v>
      </c>
      <c r="BG76" s="670" t="s">
        <v>1318</v>
      </c>
      <c r="BH76" s="541" t="str">
        <f t="shared" si="30"/>
        <v>0</v>
      </c>
      <c r="BI76" s="678">
        <v>0</v>
      </c>
      <c r="BJ76" s="540" t="e">
        <f>LOOKUP($BI76,#REF!,#REF!)</f>
        <v>#REF!</v>
      </c>
      <c r="BK76" s="685">
        <v>0</v>
      </c>
      <c r="BL76" s="519" t="s">
        <v>130</v>
      </c>
      <c r="BM76" s="670" t="s">
        <v>1374</v>
      </c>
      <c r="BN76" s="542">
        <v>0</v>
      </c>
      <c r="BO76" s="680" t="s">
        <v>1374</v>
      </c>
      <c r="BP76" s="541" t="str">
        <f t="shared" si="20"/>
        <v>0</v>
      </c>
      <c r="BQ76" s="686">
        <v>13300000</v>
      </c>
      <c r="BR76" s="526">
        <v>418000</v>
      </c>
      <c r="BS76" s="526">
        <v>292500</v>
      </c>
      <c r="BT76" s="518">
        <v>0</v>
      </c>
      <c r="BU76" s="693">
        <f t="shared" si="31"/>
        <v>14010500</v>
      </c>
      <c r="BV76" s="543" t="e">
        <f t="shared" si="32"/>
        <v>#REF!</v>
      </c>
      <c r="BW76" s="529">
        <f t="shared" si="33"/>
        <v>0</v>
      </c>
      <c r="BX76" s="699" t="e">
        <f t="shared" si="34"/>
        <v>#REF!</v>
      </c>
      <c r="BY76" s="700"/>
      <c r="BZ76" s="544"/>
      <c r="CA76" s="483"/>
      <c r="CB76" s="483"/>
      <c r="CC76" s="483"/>
      <c r="CD76" s="483"/>
      <c r="CE76" s="483"/>
      <c r="CF76" s="483"/>
      <c r="CG76" s="477"/>
      <c r="CH76" s="483"/>
      <c r="CI76" s="467"/>
      <c r="CJ76" s="467"/>
      <c r="CK76" s="467"/>
      <c r="CL76" s="484"/>
      <c r="CM76" s="467"/>
      <c r="CN76" s="467"/>
      <c r="CO76" s="467"/>
      <c r="CP76" s="467"/>
    </row>
    <row r="77" spans="1:94" s="521" customFormat="1" ht="71.25" customHeight="1" thickBot="1">
      <c r="B77" s="539" t="s">
        <v>73</v>
      </c>
      <c r="C77" s="603" t="s">
        <v>1537</v>
      </c>
      <c r="D77" s="604" t="s">
        <v>136</v>
      </c>
      <c r="E77" s="539">
        <v>75</v>
      </c>
      <c r="F77" s="622" t="s">
        <v>371</v>
      </c>
      <c r="G77" s="623" t="s">
        <v>372</v>
      </c>
      <c r="H77" s="624" t="s">
        <v>2352</v>
      </c>
      <c r="I77" s="625" t="s">
        <v>89</v>
      </c>
      <c r="J77" s="626">
        <v>37085</v>
      </c>
      <c r="K77" s="627" t="s">
        <v>613</v>
      </c>
      <c r="L77" s="628" t="s">
        <v>2310</v>
      </c>
      <c r="M77" s="627" t="s">
        <v>77</v>
      </c>
      <c r="N77" s="629" t="s">
        <v>614</v>
      </c>
      <c r="O77" s="630" t="s">
        <v>1028</v>
      </c>
      <c r="P77" s="631" t="s">
        <v>1029</v>
      </c>
      <c r="Q77" s="632" t="s">
        <v>1030</v>
      </c>
      <c r="R77" s="632" t="s">
        <v>1031</v>
      </c>
      <c r="S77" s="632" t="s">
        <v>1031</v>
      </c>
      <c r="T77" s="633">
        <v>3000</v>
      </c>
      <c r="U77" s="634" t="s">
        <v>74</v>
      </c>
      <c r="V77" s="635" t="s">
        <v>75</v>
      </c>
      <c r="W77" s="540"/>
      <c r="X77" s="640" t="s">
        <v>2361</v>
      </c>
      <c r="Y77" s="641">
        <v>5</v>
      </c>
      <c r="Z77" s="540" t="str">
        <f t="shared" si="18"/>
        <v>3</v>
      </c>
      <c r="AA77" s="645">
        <v>2</v>
      </c>
      <c r="AB77" s="540" t="str">
        <f t="shared" si="19"/>
        <v>1</v>
      </c>
      <c r="AC77" s="653">
        <v>1</v>
      </c>
      <c r="AD77" s="633">
        <v>25000</v>
      </c>
      <c r="AE77" s="627">
        <v>0</v>
      </c>
      <c r="AF77" s="627">
        <v>0</v>
      </c>
      <c r="AG77" s="627">
        <v>0</v>
      </c>
      <c r="AH77" s="654">
        <f t="shared" si="21"/>
        <v>25000</v>
      </c>
      <c r="AI77" s="654">
        <f t="shared" si="22"/>
        <v>4166.666666666667</v>
      </c>
      <c r="AJ77" s="655" t="e">
        <f>LOOKUP(AI77,#REF!,#REF!)</f>
        <v>#REF!</v>
      </c>
      <c r="AK77" s="654">
        <f t="shared" si="23"/>
        <v>300000</v>
      </c>
      <c r="AL77" s="633">
        <v>610</v>
      </c>
      <c r="AM77" s="633">
        <v>2300</v>
      </c>
      <c r="AN77" s="633">
        <v>0</v>
      </c>
      <c r="AO77" s="633">
        <v>0</v>
      </c>
      <c r="AP77" s="656">
        <f t="shared" si="24"/>
        <v>2910</v>
      </c>
      <c r="AQ77" s="654">
        <v>1304</v>
      </c>
      <c r="AR77" s="657">
        <f t="shared" si="25"/>
        <v>652</v>
      </c>
      <c r="AS77" s="540" t="str">
        <f t="shared" si="35"/>
        <v>2</v>
      </c>
      <c r="AT77" s="663" t="s">
        <v>1156</v>
      </c>
      <c r="AU77" s="664">
        <v>10000</v>
      </c>
      <c r="AV77" s="664">
        <v>1000</v>
      </c>
      <c r="AW77" s="665">
        <f t="shared" si="26"/>
        <v>0.04</v>
      </c>
      <c r="AX77" s="540" t="str">
        <f t="shared" si="27"/>
        <v>0</v>
      </c>
      <c r="AY77" s="672" t="s">
        <v>76</v>
      </c>
      <c r="AZ77" s="664">
        <v>500</v>
      </c>
      <c r="BA77" s="664">
        <v>39930</v>
      </c>
      <c r="BB77" s="656">
        <f t="shared" si="28"/>
        <v>-14930</v>
      </c>
      <c r="BC77" s="656">
        <f t="shared" si="29"/>
        <v>479160</v>
      </c>
      <c r="BD77" s="673" t="s">
        <v>123</v>
      </c>
      <c r="BE77" s="674" t="s">
        <v>1319</v>
      </c>
      <c r="BF77" s="675">
        <v>2014</v>
      </c>
      <c r="BG77" s="676" t="s">
        <v>1320</v>
      </c>
      <c r="BH77" s="541" t="str">
        <f t="shared" si="30"/>
        <v>0</v>
      </c>
      <c r="BI77" s="681" t="s">
        <v>1342</v>
      </c>
      <c r="BJ77" s="540" t="e">
        <f>LOOKUP($BI77,#REF!,#REF!)</f>
        <v>#REF!</v>
      </c>
      <c r="BK77" s="688">
        <v>2500000</v>
      </c>
      <c r="BL77" s="674" t="s">
        <v>1432</v>
      </c>
      <c r="BM77" s="676" t="s">
        <v>1351</v>
      </c>
      <c r="BN77" s="542">
        <v>0</v>
      </c>
      <c r="BO77" s="690" t="s">
        <v>1351</v>
      </c>
      <c r="BP77" s="541" t="str">
        <f t="shared" si="20"/>
        <v>0</v>
      </c>
      <c r="BQ77" s="688">
        <v>2000000</v>
      </c>
      <c r="BR77" s="695">
        <v>0</v>
      </c>
      <c r="BS77" s="695">
        <v>0</v>
      </c>
      <c r="BT77" s="695">
        <v>0</v>
      </c>
      <c r="BU77" s="696">
        <f t="shared" si="31"/>
        <v>4500000</v>
      </c>
      <c r="BV77" s="543" t="e">
        <f t="shared" si="32"/>
        <v>#REF!</v>
      </c>
      <c r="BW77" s="529">
        <f t="shared" si="33"/>
        <v>0</v>
      </c>
      <c r="BX77" s="702" t="e">
        <f t="shared" si="34"/>
        <v>#REF!</v>
      </c>
      <c r="BY77" s="703"/>
      <c r="BZ77" s="544"/>
      <c r="CA77" s="483"/>
      <c r="CB77" s="483"/>
      <c r="CC77" s="483"/>
      <c r="CD77" s="483"/>
      <c r="CE77" s="483"/>
      <c r="CF77" s="483"/>
      <c r="CG77" s="477"/>
      <c r="CH77" s="483"/>
      <c r="CI77" s="467"/>
      <c r="CJ77" s="467"/>
      <c r="CK77" s="467"/>
      <c r="CL77" s="484"/>
      <c r="CM77" s="467"/>
      <c r="CN77" s="467"/>
      <c r="CO77" s="467"/>
      <c r="CP77" s="467"/>
    </row>
    <row r="78" spans="1:94" s="521" customFormat="1" ht="72" customHeight="1">
      <c r="A78" s="862"/>
      <c r="B78" s="465" t="s">
        <v>1539</v>
      </c>
      <c r="C78" s="777" t="s">
        <v>1540</v>
      </c>
      <c r="D78" s="577" t="s">
        <v>136</v>
      </c>
      <c r="E78" s="465">
        <v>76</v>
      </c>
      <c r="F78" s="775" t="s">
        <v>373</v>
      </c>
      <c r="G78" s="775" t="s">
        <v>374</v>
      </c>
      <c r="H78" s="776" t="s">
        <v>375</v>
      </c>
      <c r="I78" s="777" t="s">
        <v>89</v>
      </c>
      <c r="J78" s="778">
        <v>35272</v>
      </c>
      <c r="K78" s="863" t="s">
        <v>1541</v>
      </c>
      <c r="L78" s="864" t="s">
        <v>97</v>
      </c>
      <c r="M78" s="865" t="s">
        <v>91</v>
      </c>
      <c r="N78" s="866" t="s">
        <v>1542</v>
      </c>
      <c r="O78" s="865" t="s">
        <v>1543</v>
      </c>
      <c r="P78" s="865" t="s">
        <v>1544</v>
      </c>
      <c r="Q78" s="867" t="s">
        <v>1545</v>
      </c>
      <c r="R78" s="867" t="s">
        <v>111</v>
      </c>
      <c r="S78" s="867" t="s">
        <v>630</v>
      </c>
      <c r="T78" s="794">
        <v>14000</v>
      </c>
      <c r="U78" s="868" t="s">
        <v>74</v>
      </c>
      <c r="V78" s="868" t="s">
        <v>75</v>
      </c>
      <c r="W78" s="474"/>
      <c r="X78" s="869" t="s">
        <v>1034</v>
      </c>
      <c r="Y78" s="870">
        <v>5</v>
      </c>
      <c r="Z78" s="474" t="str">
        <f t="shared" si="18"/>
        <v>3</v>
      </c>
      <c r="AA78" s="870">
        <v>2</v>
      </c>
      <c r="AB78" s="474" t="str">
        <f t="shared" si="19"/>
        <v>1</v>
      </c>
      <c r="AC78" s="871">
        <v>1</v>
      </c>
      <c r="AD78" s="794">
        <v>15000</v>
      </c>
      <c r="AE78" s="779">
        <v>0</v>
      </c>
      <c r="AF78" s="779">
        <v>0</v>
      </c>
      <c r="AG78" s="779">
        <v>0</v>
      </c>
      <c r="AH78" s="576">
        <f t="shared" si="21"/>
        <v>15000</v>
      </c>
      <c r="AI78" s="576">
        <f t="shared" si="22"/>
        <v>2500</v>
      </c>
      <c r="AJ78" s="872" t="e">
        <f>LOOKUP(AI78,#REF!,#REF!)</f>
        <v>#REF!</v>
      </c>
      <c r="AK78" s="576">
        <f t="shared" si="23"/>
        <v>180000</v>
      </c>
      <c r="AL78" s="794">
        <v>220</v>
      </c>
      <c r="AM78" s="794">
        <v>2870</v>
      </c>
      <c r="AN78" s="794">
        <v>0</v>
      </c>
      <c r="AO78" s="794">
        <v>0</v>
      </c>
      <c r="AP78" s="571">
        <f t="shared" si="24"/>
        <v>3090</v>
      </c>
      <c r="AQ78" s="576">
        <v>1305</v>
      </c>
      <c r="AR78" s="576">
        <f t="shared" si="25"/>
        <v>652.5</v>
      </c>
      <c r="AS78" s="474" t="str">
        <f t="shared" si="35"/>
        <v>2</v>
      </c>
      <c r="AT78" s="873" t="s">
        <v>1546</v>
      </c>
      <c r="AU78" s="794">
        <v>6000</v>
      </c>
      <c r="AV78" s="794">
        <v>1000</v>
      </c>
      <c r="AW78" s="874">
        <f t="shared" si="26"/>
        <v>6.6666666666666666E-2</v>
      </c>
      <c r="AX78" s="474" t="str">
        <f t="shared" si="27"/>
        <v>0</v>
      </c>
      <c r="AY78" s="794" t="s">
        <v>76</v>
      </c>
      <c r="AZ78" s="794">
        <v>1500</v>
      </c>
      <c r="BA78" s="794">
        <v>27790</v>
      </c>
      <c r="BB78" s="571">
        <f>AH78-BA78</f>
        <v>-12790</v>
      </c>
      <c r="BC78" s="571">
        <f>BA78*12</f>
        <v>333480</v>
      </c>
      <c r="BD78" s="797" t="s">
        <v>137</v>
      </c>
      <c r="BE78" s="801" t="s">
        <v>1547</v>
      </c>
      <c r="BF78" s="797" t="s">
        <v>1209</v>
      </c>
      <c r="BG78" s="801" t="s">
        <v>1548</v>
      </c>
      <c r="BH78" s="875" t="str">
        <f t="shared" si="30"/>
        <v>1</v>
      </c>
      <c r="BI78" s="876">
        <v>0</v>
      </c>
      <c r="BJ78" s="474" t="e">
        <f>LOOKUP($BI78,#REF!,#REF!)</f>
        <v>#REF!</v>
      </c>
      <c r="BK78" s="571">
        <v>0</v>
      </c>
      <c r="BL78" s="801" t="s">
        <v>128</v>
      </c>
      <c r="BM78" s="797" t="s">
        <v>1404</v>
      </c>
      <c r="BN78" s="877">
        <v>0</v>
      </c>
      <c r="BO78" s="797" t="s">
        <v>1404</v>
      </c>
      <c r="BP78" s="875" t="str">
        <f t="shared" si="20"/>
        <v>0</v>
      </c>
      <c r="BQ78" s="878">
        <v>550000</v>
      </c>
      <c r="BR78" s="805">
        <v>0</v>
      </c>
      <c r="BS78" s="805">
        <v>0</v>
      </c>
      <c r="BT78" s="805">
        <v>0</v>
      </c>
      <c r="BU78" s="879">
        <f t="shared" si="31"/>
        <v>550000</v>
      </c>
      <c r="BV78" s="476" t="e">
        <f t="shared" si="32"/>
        <v>#REF!</v>
      </c>
      <c r="BW78" s="476">
        <f t="shared" si="33"/>
        <v>0</v>
      </c>
      <c r="BX78" s="872" t="e">
        <f t="shared" si="34"/>
        <v>#REF!</v>
      </c>
      <c r="BY78" s="880"/>
      <c r="BZ78" s="483"/>
      <c r="CA78" s="483"/>
      <c r="CB78" s="483"/>
      <c r="CC78" s="483"/>
      <c r="CD78" s="483"/>
      <c r="CE78" s="483"/>
      <c r="CF78" s="483"/>
      <c r="CG78" s="477"/>
      <c r="CH78" s="483"/>
      <c r="CI78" s="467"/>
      <c r="CJ78" s="467"/>
      <c r="CK78" s="467"/>
      <c r="CL78" s="484"/>
      <c r="CM78" s="467"/>
      <c r="CN78" s="467"/>
      <c r="CO78" s="467"/>
      <c r="CP78" s="467"/>
    </row>
    <row r="79" spans="1:94" s="485" customFormat="1" ht="133.5" customHeight="1">
      <c r="B79" s="374" t="s">
        <v>73</v>
      </c>
      <c r="C79" s="465">
        <v>211356</v>
      </c>
      <c r="D79" s="467" t="s">
        <v>154</v>
      </c>
      <c r="E79" s="374">
        <v>77</v>
      </c>
      <c r="F79" s="467" t="s">
        <v>1747</v>
      </c>
      <c r="G79" s="467" t="s">
        <v>1748</v>
      </c>
      <c r="H79" s="465" t="s">
        <v>2143</v>
      </c>
      <c r="I79" s="465" t="s">
        <v>89</v>
      </c>
      <c r="J79" s="468" t="s">
        <v>1791</v>
      </c>
      <c r="K79" s="467" t="s">
        <v>1792</v>
      </c>
      <c r="L79" s="465" t="s">
        <v>2421</v>
      </c>
      <c r="M79" s="467" t="s">
        <v>77</v>
      </c>
      <c r="N79" s="467" t="s">
        <v>1836</v>
      </c>
      <c r="O79" s="465" t="s">
        <v>1837</v>
      </c>
      <c r="P79" s="469" t="s">
        <v>2140</v>
      </c>
      <c r="Q79" s="467" t="s">
        <v>2422</v>
      </c>
      <c r="R79" s="467" t="s">
        <v>1907</v>
      </c>
      <c r="S79" s="465" t="s">
        <v>2423</v>
      </c>
      <c r="T79" s="465" t="s">
        <v>2424</v>
      </c>
      <c r="U79" s="465" t="s">
        <v>74</v>
      </c>
      <c r="V79" s="470" t="s">
        <v>75</v>
      </c>
      <c r="W79" s="165"/>
      <c r="X79" s="499" t="s">
        <v>2495</v>
      </c>
      <c r="Y79" s="470">
        <v>4</v>
      </c>
      <c r="Z79" s="165" t="str">
        <f t="shared" si="18"/>
        <v>3</v>
      </c>
      <c r="AA79" s="470">
        <v>3</v>
      </c>
      <c r="AB79" s="165" t="str">
        <f t="shared" si="19"/>
        <v>1</v>
      </c>
      <c r="AC79" s="470">
        <v>1</v>
      </c>
      <c r="AD79" s="474">
        <v>18000</v>
      </c>
      <c r="AE79" s="474">
        <v>0</v>
      </c>
      <c r="AF79" s="474">
        <v>7000</v>
      </c>
      <c r="AG79" s="474">
        <v>0</v>
      </c>
      <c r="AH79" s="474">
        <f t="shared" si="21"/>
        <v>25000</v>
      </c>
      <c r="AI79" s="474">
        <f t="shared" si="22"/>
        <v>5000</v>
      </c>
      <c r="AJ79" s="376" t="e">
        <f>LOOKUP(AI79,#REF!,#REF!)</f>
        <v>#REF!</v>
      </c>
      <c r="AK79" s="474">
        <f t="shared" si="23"/>
        <v>300000</v>
      </c>
      <c r="AL79" s="476" t="s">
        <v>76</v>
      </c>
      <c r="AM79" s="476">
        <f>(822+397+428+1303+3104+2231)/6</f>
        <v>1380.8333333333333</v>
      </c>
      <c r="AN79" s="476">
        <v>0</v>
      </c>
      <c r="AO79" s="476">
        <v>0</v>
      </c>
      <c r="AP79" s="476">
        <v>1249</v>
      </c>
      <c r="AQ79" s="476">
        <v>1900</v>
      </c>
      <c r="AR79" s="474">
        <f t="shared" si="25"/>
        <v>633.33333333333337</v>
      </c>
      <c r="AS79" s="165" t="str">
        <f t="shared" si="35"/>
        <v>2</v>
      </c>
      <c r="AT79" s="474">
        <v>27500</v>
      </c>
      <c r="AU79" s="476">
        <v>6000</v>
      </c>
      <c r="AV79" s="476">
        <v>300</v>
      </c>
      <c r="AW79" s="479">
        <f t="shared" si="26"/>
        <v>1.2E-2</v>
      </c>
      <c r="AX79" s="165" t="str">
        <f t="shared" si="27"/>
        <v>0</v>
      </c>
      <c r="AY79" s="476">
        <v>0</v>
      </c>
      <c r="AZ79" s="476">
        <v>2000</v>
      </c>
      <c r="BA79" s="476">
        <f>AT79+AU79+AV79+AW79+AX79+AZ79</f>
        <v>35800.012000000002</v>
      </c>
      <c r="BB79" s="476">
        <f t="shared" ref="BB79:BB88" si="36">BA79*12</f>
        <v>429600.14400000003</v>
      </c>
      <c r="BC79" s="476">
        <f t="shared" ref="BC79:BC88" si="37">AN79-BA79</f>
        <v>-35800.012000000002</v>
      </c>
      <c r="BD79" s="465">
        <v>0</v>
      </c>
      <c r="BE79" s="474" t="s">
        <v>90</v>
      </c>
      <c r="BF79" s="474" t="s">
        <v>90</v>
      </c>
      <c r="BG79" s="474" t="s">
        <v>90</v>
      </c>
      <c r="BH79" s="378" t="str">
        <f t="shared" si="30"/>
        <v>0</v>
      </c>
      <c r="BI79" s="465" t="s">
        <v>90</v>
      </c>
      <c r="BJ79" s="165" t="e">
        <f>LOOKUP($BI79,#REF!,#REF!)</f>
        <v>#REF!</v>
      </c>
      <c r="BK79" s="465">
        <v>0</v>
      </c>
      <c r="BL79" s="467">
        <v>0</v>
      </c>
      <c r="BM79" s="465" t="s">
        <v>2186</v>
      </c>
      <c r="BN79" s="379">
        <v>0</v>
      </c>
      <c r="BO79" s="465">
        <v>0</v>
      </c>
      <c r="BP79" s="378" t="str">
        <f t="shared" si="20"/>
        <v>0</v>
      </c>
      <c r="BQ79" s="465">
        <v>0</v>
      </c>
      <c r="BR79" s="465">
        <v>0</v>
      </c>
      <c r="BS79" s="465">
        <v>0</v>
      </c>
      <c r="BT79" s="465">
        <v>0</v>
      </c>
      <c r="BU79" s="481">
        <f t="shared" si="31"/>
        <v>0</v>
      </c>
      <c r="BV79" s="376" t="e">
        <f t="shared" ref="BV79:BV124" si="38">W79+Z79+AB79+AJ79+AS79+AX79+BH79+BJ79+BN79+BP79</f>
        <v>#REF!</v>
      </c>
      <c r="BW79" s="376">
        <f t="shared" ref="BW79:BW124" si="39">CH79</f>
        <v>0</v>
      </c>
      <c r="BX79" s="376" t="e">
        <f t="shared" ref="BX79:BX124" si="40">BW79+BV79</f>
        <v>#REF!</v>
      </c>
      <c r="BY79" s="482" t="s">
        <v>2141</v>
      </c>
      <c r="BZ79" s="483"/>
      <c r="CA79" s="483"/>
      <c r="CB79" s="483"/>
      <c r="CC79" s="483"/>
      <c r="CD79" s="483"/>
      <c r="CE79" s="483"/>
      <c r="CF79" s="483"/>
      <c r="CG79" s="477"/>
      <c r="CH79" s="483"/>
      <c r="CI79" s="467"/>
      <c r="CJ79" s="467"/>
      <c r="CK79" s="467"/>
      <c r="CL79" s="484"/>
      <c r="CM79" s="467"/>
      <c r="CN79" s="467"/>
      <c r="CO79" s="467"/>
      <c r="CP79" s="467"/>
    </row>
    <row r="80" spans="1:94" ht="99" customHeight="1">
      <c r="A80" s="486"/>
      <c r="B80" s="374" t="s">
        <v>73</v>
      </c>
      <c r="C80" s="465">
        <v>235290</v>
      </c>
      <c r="D80" s="467" t="s">
        <v>154</v>
      </c>
      <c r="E80" s="374">
        <v>78</v>
      </c>
      <c r="F80" s="467" t="s">
        <v>1749</v>
      </c>
      <c r="G80" s="467" t="s">
        <v>1750</v>
      </c>
      <c r="H80" s="465" t="s">
        <v>2143</v>
      </c>
      <c r="I80" s="465" t="s">
        <v>89</v>
      </c>
      <c r="J80" s="465" t="s">
        <v>1793</v>
      </c>
      <c r="K80" s="465" t="s">
        <v>1794</v>
      </c>
      <c r="L80" s="465" t="s">
        <v>2185</v>
      </c>
      <c r="M80" s="465" t="s">
        <v>91</v>
      </c>
      <c r="N80" s="467" t="s">
        <v>1838</v>
      </c>
      <c r="O80" s="465" t="s">
        <v>1839</v>
      </c>
      <c r="P80" s="471" t="s">
        <v>1884</v>
      </c>
      <c r="Q80" s="467" t="s">
        <v>2425</v>
      </c>
      <c r="R80" s="467" t="s">
        <v>1908</v>
      </c>
      <c r="S80" s="465" t="s">
        <v>2426</v>
      </c>
      <c r="T80" s="465" t="s">
        <v>2427</v>
      </c>
      <c r="U80" s="465" t="s">
        <v>74</v>
      </c>
      <c r="V80" s="470" t="s">
        <v>75</v>
      </c>
      <c r="W80" s="165"/>
      <c r="X80" s="499" t="s">
        <v>2142</v>
      </c>
      <c r="Y80" s="465">
        <v>4</v>
      </c>
      <c r="Z80" s="165" t="str">
        <f t="shared" si="18"/>
        <v>3</v>
      </c>
      <c r="AA80" s="465">
        <v>3</v>
      </c>
      <c r="AB80" s="165" t="str">
        <f t="shared" si="19"/>
        <v>1</v>
      </c>
      <c r="AC80" s="465">
        <v>1</v>
      </c>
      <c r="AD80" s="465">
        <v>40000</v>
      </c>
      <c r="AE80" s="465">
        <v>0</v>
      </c>
      <c r="AF80" s="465">
        <v>0</v>
      </c>
      <c r="AG80" s="474">
        <v>0</v>
      </c>
      <c r="AH80" s="474">
        <f t="shared" si="21"/>
        <v>40000</v>
      </c>
      <c r="AI80" s="474">
        <f t="shared" si="22"/>
        <v>8000</v>
      </c>
      <c r="AJ80" s="376" t="e">
        <f>LOOKUP(AI80,#REF!,#REF!)</f>
        <v>#REF!</v>
      </c>
      <c r="AK80" s="474">
        <f t="shared" si="23"/>
        <v>480000</v>
      </c>
      <c r="AL80" s="465">
        <v>212</v>
      </c>
      <c r="AM80" s="465">
        <v>12560</v>
      </c>
      <c r="AN80" s="465">
        <v>0</v>
      </c>
      <c r="AO80" s="465">
        <v>590</v>
      </c>
      <c r="AP80" s="474">
        <f>AO80+AM80+AL80</f>
        <v>13362</v>
      </c>
      <c r="AQ80" s="470">
        <v>10500</v>
      </c>
      <c r="AR80" s="474">
        <f t="shared" si="25"/>
        <v>3500</v>
      </c>
      <c r="AS80" s="165" t="str">
        <f t="shared" si="35"/>
        <v>1</v>
      </c>
      <c r="AT80" s="474">
        <v>26500</v>
      </c>
      <c r="AU80" s="465">
        <v>1100</v>
      </c>
      <c r="AV80" s="465">
        <v>600</v>
      </c>
      <c r="AW80" s="479">
        <f t="shared" si="26"/>
        <v>1.4999999999999999E-2</v>
      </c>
      <c r="AX80" s="165" t="str">
        <f t="shared" si="27"/>
        <v>0</v>
      </c>
      <c r="AY80" s="465" t="s">
        <v>90</v>
      </c>
      <c r="AZ80" s="465">
        <v>2000</v>
      </c>
      <c r="BA80" s="474">
        <f>AT80+AU80+AV80+AW80+AX80+AZ80</f>
        <v>30200.014999999999</v>
      </c>
      <c r="BB80" s="474">
        <f t="shared" si="36"/>
        <v>362400.18</v>
      </c>
      <c r="BC80" s="474">
        <f t="shared" si="37"/>
        <v>-30200.014999999999</v>
      </c>
      <c r="BD80" s="465">
        <v>1</v>
      </c>
      <c r="BE80" s="465" t="s">
        <v>1932</v>
      </c>
      <c r="BF80" s="465" t="s">
        <v>2428</v>
      </c>
      <c r="BG80" s="465" t="s">
        <v>90</v>
      </c>
      <c r="BH80" s="378" t="str">
        <f t="shared" si="30"/>
        <v>0</v>
      </c>
      <c r="BI80" s="465" t="s">
        <v>90</v>
      </c>
      <c r="BJ80" s="165" t="e">
        <f>LOOKUP($BI80,#REF!,#REF!)</f>
        <v>#REF!</v>
      </c>
      <c r="BK80" s="465">
        <v>0</v>
      </c>
      <c r="BL80" s="467" t="s">
        <v>1952</v>
      </c>
      <c r="BM80" s="465" t="s">
        <v>2187</v>
      </c>
      <c r="BN80" s="379">
        <v>0</v>
      </c>
      <c r="BO80" s="465">
        <v>1080</v>
      </c>
      <c r="BP80" s="378" t="str">
        <f t="shared" si="20"/>
        <v>0</v>
      </c>
      <c r="BQ80" s="474">
        <v>5000000</v>
      </c>
      <c r="BR80" s="465">
        <v>0</v>
      </c>
      <c r="BS80" s="465">
        <v>0</v>
      </c>
      <c r="BT80" s="474">
        <v>1000000</v>
      </c>
      <c r="BU80" s="481">
        <f t="shared" si="31"/>
        <v>6000000</v>
      </c>
      <c r="BV80" s="376" t="e">
        <f t="shared" si="38"/>
        <v>#REF!</v>
      </c>
      <c r="BW80" s="376">
        <f t="shared" si="39"/>
        <v>0</v>
      </c>
      <c r="BX80" s="376" t="e">
        <f t="shared" si="40"/>
        <v>#REF!</v>
      </c>
      <c r="BY80" s="482" t="s">
        <v>2144</v>
      </c>
      <c r="BZ80" s="483"/>
      <c r="CA80" s="483"/>
      <c r="CB80" s="483"/>
      <c r="CC80" s="483"/>
      <c r="CD80" s="483"/>
      <c r="CE80" s="483"/>
      <c r="CF80" s="483"/>
      <c r="CG80" s="477"/>
      <c r="CH80" s="483"/>
      <c r="CI80" s="467"/>
      <c r="CJ80" s="467"/>
      <c r="CK80" s="467"/>
      <c r="CL80" s="484"/>
      <c r="CM80" s="467"/>
      <c r="CN80" s="467"/>
      <c r="CO80" s="467"/>
      <c r="CP80" s="467"/>
    </row>
    <row r="81" spans="2:94" s="486" customFormat="1" ht="87.75" customHeight="1">
      <c r="B81" s="374" t="s">
        <v>73</v>
      </c>
      <c r="C81" s="465">
        <v>11402017</v>
      </c>
      <c r="D81" s="467" t="s">
        <v>154</v>
      </c>
      <c r="E81" s="374">
        <v>79</v>
      </c>
      <c r="F81" s="467" t="s">
        <v>1752</v>
      </c>
      <c r="G81" s="467" t="s">
        <v>1751</v>
      </c>
      <c r="H81" s="465" t="s">
        <v>2143</v>
      </c>
      <c r="I81" s="465" t="s">
        <v>89</v>
      </c>
      <c r="J81" s="472" t="s">
        <v>1795</v>
      </c>
      <c r="K81" s="465" t="s">
        <v>1796</v>
      </c>
      <c r="L81" s="465" t="s">
        <v>2185</v>
      </c>
      <c r="M81" s="465" t="s">
        <v>91</v>
      </c>
      <c r="N81" s="467" t="s">
        <v>1840</v>
      </c>
      <c r="O81" s="465" t="s">
        <v>1841</v>
      </c>
      <c r="P81" s="471" t="s">
        <v>1885</v>
      </c>
      <c r="Q81" s="467" t="s">
        <v>2429</v>
      </c>
      <c r="R81" s="467" t="s">
        <v>1909</v>
      </c>
      <c r="S81" s="465" t="s">
        <v>2430</v>
      </c>
      <c r="T81" s="465">
        <v>4000</v>
      </c>
      <c r="U81" s="465" t="s">
        <v>74</v>
      </c>
      <c r="V81" s="470" t="s">
        <v>75</v>
      </c>
      <c r="W81" s="165"/>
      <c r="X81" s="499" t="s">
        <v>2145</v>
      </c>
      <c r="Y81" s="473">
        <v>4</v>
      </c>
      <c r="Z81" s="165" t="str">
        <f t="shared" si="18"/>
        <v>3</v>
      </c>
      <c r="AA81" s="473">
        <v>3</v>
      </c>
      <c r="AB81" s="165" t="str">
        <f t="shared" si="19"/>
        <v>1</v>
      </c>
      <c r="AC81" s="473">
        <v>1</v>
      </c>
      <c r="AD81" s="474">
        <v>30000</v>
      </c>
      <c r="AE81" s="474">
        <v>0</v>
      </c>
      <c r="AF81" s="474">
        <v>0</v>
      </c>
      <c r="AG81" s="474">
        <v>0</v>
      </c>
      <c r="AH81" s="474">
        <f t="shared" si="21"/>
        <v>30000</v>
      </c>
      <c r="AI81" s="474">
        <f t="shared" si="22"/>
        <v>6000</v>
      </c>
      <c r="AJ81" s="376" t="e">
        <f>LOOKUP(AI81,#REF!,#REF!)</f>
        <v>#REF!</v>
      </c>
      <c r="AK81" s="474">
        <f t="shared" si="23"/>
        <v>360000</v>
      </c>
      <c r="AL81" s="474">
        <v>202</v>
      </c>
      <c r="AM81" s="474">
        <v>4279</v>
      </c>
      <c r="AN81" s="474">
        <v>0</v>
      </c>
      <c r="AO81" s="474">
        <v>660</v>
      </c>
      <c r="AP81" s="474">
        <f>AL81+AM81+AO81</f>
        <v>5141</v>
      </c>
      <c r="AQ81" s="474">
        <v>5500</v>
      </c>
      <c r="AR81" s="474">
        <f t="shared" si="25"/>
        <v>1833.3333333333333</v>
      </c>
      <c r="AS81" s="165" t="str">
        <f t="shared" si="35"/>
        <v>2</v>
      </c>
      <c r="AT81" s="474">
        <v>26500</v>
      </c>
      <c r="AU81" s="474">
        <v>8000</v>
      </c>
      <c r="AV81" s="474">
        <v>300</v>
      </c>
      <c r="AW81" s="479">
        <f t="shared" si="26"/>
        <v>0.01</v>
      </c>
      <c r="AX81" s="165" t="str">
        <f t="shared" si="27"/>
        <v>0</v>
      </c>
      <c r="AY81" s="474" t="s">
        <v>90</v>
      </c>
      <c r="AZ81" s="474">
        <v>2000</v>
      </c>
      <c r="BA81" s="474">
        <f>AT81+AU81+AV81+AW81+AX81+AZ81</f>
        <v>36800.01</v>
      </c>
      <c r="BB81" s="474">
        <f t="shared" si="36"/>
        <v>441600.12</v>
      </c>
      <c r="BC81" s="474">
        <f t="shared" si="37"/>
        <v>-36800.01</v>
      </c>
      <c r="BD81" s="465">
        <v>1</v>
      </c>
      <c r="BE81" s="465" t="s">
        <v>1933</v>
      </c>
      <c r="BF81" s="465">
        <v>2006</v>
      </c>
      <c r="BG81" s="474" t="s">
        <v>1934</v>
      </c>
      <c r="BH81" s="378" t="str">
        <f t="shared" si="30"/>
        <v>0</v>
      </c>
      <c r="BI81" s="474" t="s">
        <v>1947</v>
      </c>
      <c r="BJ81" s="165" t="e">
        <f>LOOKUP($BI81,#REF!,#REF!)</f>
        <v>#REF!</v>
      </c>
      <c r="BK81" s="474">
        <v>3800000</v>
      </c>
      <c r="BL81" s="467" t="s">
        <v>1840</v>
      </c>
      <c r="BM81" s="465" t="s">
        <v>2187</v>
      </c>
      <c r="BN81" s="379">
        <v>0</v>
      </c>
      <c r="BO81" s="474" t="s">
        <v>1961</v>
      </c>
      <c r="BP81" s="378" t="str">
        <f t="shared" si="20"/>
        <v>0</v>
      </c>
      <c r="BQ81" s="474">
        <v>4800000</v>
      </c>
      <c r="BR81" s="474">
        <v>0</v>
      </c>
      <c r="BS81" s="474">
        <v>0</v>
      </c>
      <c r="BT81" s="474">
        <v>0</v>
      </c>
      <c r="BU81" s="481">
        <f t="shared" si="31"/>
        <v>8600000</v>
      </c>
      <c r="BV81" s="376" t="e">
        <f t="shared" si="38"/>
        <v>#REF!</v>
      </c>
      <c r="BW81" s="376">
        <f t="shared" si="39"/>
        <v>0</v>
      </c>
      <c r="BX81" s="376" t="e">
        <f t="shared" si="40"/>
        <v>#REF!</v>
      </c>
      <c r="BY81" s="482" t="s">
        <v>2502</v>
      </c>
      <c r="BZ81" s="483"/>
      <c r="CA81" s="483"/>
      <c r="CB81" s="483"/>
      <c r="CC81" s="483"/>
      <c r="CD81" s="483"/>
      <c r="CE81" s="483"/>
      <c r="CF81" s="483"/>
      <c r="CG81" s="477"/>
      <c r="CH81" s="483"/>
      <c r="CI81" s="467"/>
      <c r="CJ81" s="467"/>
      <c r="CK81" s="467"/>
      <c r="CL81" s="484"/>
      <c r="CM81" s="467"/>
      <c r="CN81" s="467"/>
      <c r="CO81" s="467"/>
      <c r="CP81" s="467"/>
    </row>
    <row r="82" spans="2:94" s="486" customFormat="1" ht="118.5" customHeight="1">
      <c r="B82" s="374" t="s">
        <v>73</v>
      </c>
      <c r="C82" s="465">
        <v>12073217</v>
      </c>
      <c r="D82" s="467" t="s">
        <v>154</v>
      </c>
      <c r="E82" s="374">
        <v>80</v>
      </c>
      <c r="F82" s="467" t="s">
        <v>1753</v>
      </c>
      <c r="G82" s="467" t="s">
        <v>270</v>
      </c>
      <c r="H82" s="465" t="s">
        <v>2143</v>
      </c>
      <c r="I82" s="465" t="s">
        <v>89</v>
      </c>
      <c r="J82" s="472" t="s">
        <v>1797</v>
      </c>
      <c r="K82" s="465" t="s">
        <v>1798</v>
      </c>
      <c r="L82" s="465" t="s">
        <v>2291</v>
      </c>
      <c r="M82" s="465" t="s">
        <v>91</v>
      </c>
      <c r="N82" s="467" t="s">
        <v>1842</v>
      </c>
      <c r="O82" s="465" t="s">
        <v>1843</v>
      </c>
      <c r="P82" s="471" t="s">
        <v>1886</v>
      </c>
      <c r="Q82" s="467" t="s">
        <v>2431</v>
      </c>
      <c r="R82" s="467" t="s">
        <v>1910</v>
      </c>
      <c r="S82" s="465" t="s">
        <v>2432</v>
      </c>
      <c r="T82" s="465">
        <v>4000</v>
      </c>
      <c r="U82" s="465" t="s">
        <v>74</v>
      </c>
      <c r="V82" s="470" t="s">
        <v>75</v>
      </c>
      <c r="W82" s="165"/>
      <c r="X82" s="499" t="s">
        <v>2146</v>
      </c>
      <c r="Y82" s="473">
        <v>3</v>
      </c>
      <c r="Z82" s="165" t="str">
        <f t="shared" si="18"/>
        <v>2</v>
      </c>
      <c r="AA82" s="473">
        <v>1</v>
      </c>
      <c r="AB82" s="165" t="str">
        <f t="shared" si="19"/>
        <v>1</v>
      </c>
      <c r="AC82" s="473">
        <v>1</v>
      </c>
      <c r="AD82" s="474">
        <v>47000</v>
      </c>
      <c r="AE82" s="474">
        <v>0</v>
      </c>
      <c r="AF82" s="474">
        <v>0</v>
      </c>
      <c r="AG82" s="474">
        <v>0</v>
      </c>
      <c r="AH82" s="474">
        <f t="shared" si="21"/>
        <v>47000</v>
      </c>
      <c r="AI82" s="474">
        <f t="shared" si="22"/>
        <v>11750</v>
      </c>
      <c r="AJ82" s="376" t="e">
        <f>LOOKUP(AI82,#REF!,#REF!)</f>
        <v>#REF!</v>
      </c>
      <c r="AK82" s="474">
        <f t="shared" si="23"/>
        <v>564000</v>
      </c>
      <c r="AL82" s="474">
        <v>200</v>
      </c>
      <c r="AM82" s="474">
        <v>3112</v>
      </c>
      <c r="AN82" s="474">
        <v>0</v>
      </c>
      <c r="AO82" s="474" t="s">
        <v>90</v>
      </c>
      <c r="AP82" s="477">
        <f>AL82+AM82</f>
        <v>3312</v>
      </c>
      <c r="AQ82" s="474">
        <v>0</v>
      </c>
      <c r="AR82" s="474">
        <f t="shared" si="25"/>
        <v>0</v>
      </c>
      <c r="AS82" s="165" t="str">
        <f t="shared" si="35"/>
        <v>3</v>
      </c>
      <c r="AT82" s="474">
        <v>32500</v>
      </c>
      <c r="AU82" s="474">
        <v>10000</v>
      </c>
      <c r="AV82" s="474">
        <v>5000</v>
      </c>
      <c r="AW82" s="479">
        <f t="shared" si="26"/>
        <v>0.10638297872340426</v>
      </c>
      <c r="AX82" s="165" t="str">
        <f t="shared" si="27"/>
        <v>0</v>
      </c>
      <c r="AY82" s="474" t="s">
        <v>90</v>
      </c>
      <c r="AZ82" s="474">
        <v>13000</v>
      </c>
      <c r="BA82" s="474">
        <f>AT82+AV82+AW82+AX82+AZ82</f>
        <v>50500.106382978724</v>
      </c>
      <c r="BB82" s="480">
        <f t="shared" si="36"/>
        <v>606001.27659574465</v>
      </c>
      <c r="BC82" s="474">
        <f t="shared" si="37"/>
        <v>-50500.106382978724</v>
      </c>
      <c r="BD82" s="465">
        <v>2</v>
      </c>
      <c r="BE82" s="465" t="s">
        <v>1933</v>
      </c>
      <c r="BF82" s="465" t="s">
        <v>1935</v>
      </c>
      <c r="BG82" s="474" t="s">
        <v>1936</v>
      </c>
      <c r="BH82" s="378" t="str">
        <f t="shared" si="30"/>
        <v>0</v>
      </c>
      <c r="BI82" s="474" t="s">
        <v>90</v>
      </c>
      <c r="BJ82" s="165" t="e">
        <f>LOOKUP($BI82,#REF!,#REF!)</f>
        <v>#REF!</v>
      </c>
      <c r="BK82" s="474">
        <v>0</v>
      </c>
      <c r="BL82" s="465">
        <v>0</v>
      </c>
      <c r="BM82" s="465" t="s">
        <v>2187</v>
      </c>
      <c r="BN82" s="379">
        <v>0</v>
      </c>
      <c r="BO82" s="474" t="s">
        <v>90</v>
      </c>
      <c r="BP82" s="378" t="str">
        <f t="shared" si="20"/>
        <v>0</v>
      </c>
      <c r="BQ82" s="474">
        <v>600000</v>
      </c>
      <c r="BR82" s="474">
        <v>33391</v>
      </c>
      <c r="BS82" s="474">
        <v>0</v>
      </c>
      <c r="BT82" s="474">
        <v>1500000</v>
      </c>
      <c r="BU82" s="481">
        <f t="shared" si="31"/>
        <v>2133391</v>
      </c>
      <c r="BV82" s="376" t="e">
        <f t="shared" si="38"/>
        <v>#REF!</v>
      </c>
      <c r="BW82" s="376">
        <f t="shared" si="39"/>
        <v>0</v>
      </c>
      <c r="BX82" s="376" t="e">
        <f t="shared" si="40"/>
        <v>#REF!</v>
      </c>
      <c r="BY82" s="482" t="s">
        <v>2147</v>
      </c>
      <c r="BZ82" s="483"/>
      <c r="CA82" s="483"/>
      <c r="CB82" s="483"/>
      <c r="CC82" s="483"/>
      <c r="CD82" s="483"/>
      <c r="CE82" s="483"/>
      <c r="CF82" s="483"/>
      <c r="CG82" s="477"/>
      <c r="CH82" s="483"/>
      <c r="CI82" s="467"/>
      <c r="CJ82" s="467"/>
      <c r="CK82" s="467"/>
      <c r="CL82" s="484"/>
      <c r="CM82" s="467"/>
      <c r="CN82" s="467"/>
      <c r="CO82" s="467"/>
      <c r="CP82" s="467"/>
    </row>
    <row r="83" spans="2:94" s="486" customFormat="1" ht="99" customHeight="1">
      <c r="B83" s="374" t="s">
        <v>73</v>
      </c>
      <c r="C83" s="465">
        <v>15782717</v>
      </c>
      <c r="D83" s="467" t="s">
        <v>154</v>
      </c>
      <c r="E83" s="374">
        <v>81</v>
      </c>
      <c r="F83" s="467" t="s">
        <v>1754</v>
      </c>
      <c r="G83" s="467" t="s">
        <v>96</v>
      </c>
      <c r="H83" s="465" t="s">
        <v>2143</v>
      </c>
      <c r="I83" s="465" t="s">
        <v>89</v>
      </c>
      <c r="J83" s="472" t="s">
        <v>1799</v>
      </c>
      <c r="K83" s="465" t="s">
        <v>1800</v>
      </c>
      <c r="L83" s="465" t="s">
        <v>2433</v>
      </c>
      <c r="M83" s="465" t="s">
        <v>91</v>
      </c>
      <c r="N83" s="467" t="s">
        <v>1844</v>
      </c>
      <c r="O83" s="465" t="s">
        <v>1845</v>
      </c>
      <c r="P83" s="471" t="s">
        <v>1887</v>
      </c>
      <c r="Q83" s="467" t="s">
        <v>1911</v>
      </c>
      <c r="R83" s="467" t="s">
        <v>1912</v>
      </c>
      <c r="S83" s="465" t="s">
        <v>2434</v>
      </c>
      <c r="T83" s="465" t="s">
        <v>2148</v>
      </c>
      <c r="U83" s="465" t="s">
        <v>74</v>
      </c>
      <c r="V83" s="470" t="s">
        <v>75</v>
      </c>
      <c r="W83" s="165"/>
      <c r="X83" s="499" t="s">
        <v>2496</v>
      </c>
      <c r="Y83" s="473">
        <v>4</v>
      </c>
      <c r="Z83" s="165" t="str">
        <f t="shared" si="18"/>
        <v>3</v>
      </c>
      <c r="AA83" s="473">
        <v>3</v>
      </c>
      <c r="AB83" s="165" t="str">
        <f t="shared" si="19"/>
        <v>1</v>
      </c>
      <c r="AC83" s="473">
        <v>1</v>
      </c>
      <c r="AD83" s="474">
        <v>0</v>
      </c>
      <c r="AE83" s="474">
        <v>15000</v>
      </c>
      <c r="AF83" s="474">
        <v>0</v>
      </c>
      <c r="AG83" s="474">
        <v>0</v>
      </c>
      <c r="AH83" s="474">
        <f t="shared" si="21"/>
        <v>15000</v>
      </c>
      <c r="AI83" s="474">
        <f t="shared" si="22"/>
        <v>3000</v>
      </c>
      <c r="AJ83" s="376" t="e">
        <f>LOOKUP(AI83,#REF!,#REF!)</f>
        <v>#REF!</v>
      </c>
      <c r="AK83" s="474">
        <f t="shared" si="23"/>
        <v>180000</v>
      </c>
      <c r="AL83" s="474">
        <v>202</v>
      </c>
      <c r="AM83" s="474">
        <v>2668</v>
      </c>
      <c r="AN83" s="474">
        <v>0</v>
      </c>
      <c r="AO83" s="474">
        <v>0</v>
      </c>
      <c r="AP83" s="474">
        <f>AL83+AM83</f>
        <v>2870</v>
      </c>
      <c r="AQ83" s="470">
        <v>4200</v>
      </c>
      <c r="AR83" s="474">
        <f t="shared" si="25"/>
        <v>1400</v>
      </c>
      <c r="AS83" s="165" t="str">
        <f t="shared" si="35"/>
        <v>2</v>
      </c>
      <c r="AT83" s="474">
        <v>28500</v>
      </c>
      <c r="AU83" s="474">
        <v>10000</v>
      </c>
      <c r="AV83" s="474">
        <v>300</v>
      </c>
      <c r="AW83" s="479">
        <f t="shared" si="26"/>
        <v>0.02</v>
      </c>
      <c r="AX83" s="165" t="str">
        <f t="shared" si="27"/>
        <v>0</v>
      </c>
      <c r="AY83" s="474" t="s">
        <v>76</v>
      </c>
      <c r="AZ83" s="474" t="s">
        <v>76</v>
      </c>
      <c r="BA83" s="474">
        <f>AT83+AU83+AV83+AW83+AX83</f>
        <v>38800.019999999997</v>
      </c>
      <c r="BB83" s="474">
        <f t="shared" si="36"/>
        <v>465600.24</v>
      </c>
      <c r="BC83" s="474">
        <f t="shared" si="37"/>
        <v>-38800.019999999997</v>
      </c>
      <c r="BD83" s="465" t="s">
        <v>143</v>
      </c>
      <c r="BE83" s="465" t="s">
        <v>143</v>
      </c>
      <c r="BF83" s="465" t="s">
        <v>143</v>
      </c>
      <c r="BG83" s="474" t="s">
        <v>143</v>
      </c>
      <c r="BH83" s="378" t="str">
        <f t="shared" si="30"/>
        <v>2</v>
      </c>
      <c r="BI83" s="474" t="s">
        <v>1948</v>
      </c>
      <c r="BJ83" s="165" t="e">
        <f>LOOKUP($BI83,#REF!,#REF!)</f>
        <v>#REF!</v>
      </c>
      <c r="BK83" s="474">
        <v>1500000</v>
      </c>
      <c r="BL83" s="477" t="s">
        <v>90</v>
      </c>
      <c r="BM83" s="465" t="s">
        <v>2187</v>
      </c>
      <c r="BN83" s="379">
        <v>0</v>
      </c>
      <c r="BO83" s="474" t="s">
        <v>1960</v>
      </c>
      <c r="BP83" s="378" t="str">
        <f t="shared" si="20"/>
        <v>0</v>
      </c>
      <c r="BQ83" s="474">
        <v>0</v>
      </c>
      <c r="BR83" s="474">
        <v>0</v>
      </c>
      <c r="BS83" s="474">
        <v>0</v>
      </c>
      <c r="BT83" s="474">
        <v>0</v>
      </c>
      <c r="BU83" s="481">
        <f t="shared" si="31"/>
        <v>1500000</v>
      </c>
      <c r="BV83" s="376" t="e">
        <f t="shared" si="38"/>
        <v>#REF!</v>
      </c>
      <c r="BW83" s="376">
        <f t="shared" si="39"/>
        <v>0</v>
      </c>
      <c r="BX83" s="376" t="e">
        <f t="shared" si="40"/>
        <v>#REF!</v>
      </c>
      <c r="BY83" s="482" t="s">
        <v>2149</v>
      </c>
      <c r="BZ83" s="483"/>
      <c r="CA83" s="483"/>
      <c r="CB83" s="483"/>
      <c r="CC83" s="483"/>
      <c r="CD83" s="483"/>
      <c r="CE83" s="483"/>
      <c r="CF83" s="483"/>
      <c r="CG83" s="477"/>
      <c r="CH83" s="483"/>
      <c r="CI83" s="467"/>
      <c r="CJ83" s="467"/>
      <c r="CK83" s="467"/>
      <c r="CL83" s="484"/>
      <c r="CM83" s="467"/>
      <c r="CN83" s="467"/>
      <c r="CO83" s="467"/>
      <c r="CP83" s="467"/>
    </row>
    <row r="84" spans="2:94" s="486" customFormat="1" ht="71.25" customHeight="1">
      <c r="B84" s="374" t="s">
        <v>73</v>
      </c>
      <c r="C84" s="465">
        <v>12043817</v>
      </c>
      <c r="D84" s="467" t="s">
        <v>154</v>
      </c>
      <c r="E84" s="374">
        <v>82</v>
      </c>
      <c r="F84" s="467" t="s">
        <v>1755</v>
      </c>
      <c r="G84" s="467" t="s">
        <v>1756</v>
      </c>
      <c r="H84" s="465" t="s">
        <v>2143</v>
      </c>
      <c r="I84" s="465" t="s">
        <v>89</v>
      </c>
      <c r="J84" s="472" t="s">
        <v>1801</v>
      </c>
      <c r="K84" s="465" t="s">
        <v>1802</v>
      </c>
      <c r="L84" s="465" t="s">
        <v>2435</v>
      </c>
      <c r="M84" s="465" t="s">
        <v>91</v>
      </c>
      <c r="N84" s="467" t="s">
        <v>1846</v>
      </c>
      <c r="O84" s="465" t="s">
        <v>1847</v>
      </c>
      <c r="P84" s="471" t="s">
        <v>1888</v>
      </c>
      <c r="Q84" s="467" t="s">
        <v>2436</v>
      </c>
      <c r="R84" s="467" t="s">
        <v>1913</v>
      </c>
      <c r="S84" s="467" t="s">
        <v>2437</v>
      </c>
      <c r="T84" s="465" t="s">
        <v>2438</v>
      </c>
      <c r="U84" s="465" t="s">
        <v>74</v>
      </c>
      <c r="V84" s="470" t="s">
        <v>75</v>
      </c>
      <c r="W84" s="165"/>
      <c r="X84" s="499" t="s">
        <v>2497</v>
      </c>
      <c r="Y84" s="473">
        <v>4</v>
      </c>
      <c r="Z84" s="165" t="str">
        <f t="shared" si="18"/>
        <v>3</v>
      </c>
      <c r="AA84" s="473">
        <v>1</v>
      </c>
      <c r="AB84" s="165" t="str">
        <f t="shared" si="19"/>
        <v>1</v>
      </c>
      <c r="AC84" s="473">
        <v>1</v>
      </c>
      <c r="AD84" s="474">
        <v>36380</v>
      </c>
      <c r="AE84" s="474">
        <v>0</v>
      </c>
      <c r="AF84" s="474">
        <v>0</v>
      </c>
      <c r="AG84" s="474">
        <v>0</v>
      </c>
      <c r="AH84" s="474">
        <f t="shared" si="21"/>
        <v>36380</v>
      </c>
      <c r="AI84" s="474">
        <f t="shared" si="22"/>
        <v>7276</v>
      </c>
      <c r="AJ84" s="376" t="e">
        <f>LOOKUP(AI84,#REF!,#REF!)</f>
        <v>#REF!</v>
      </c>
      <c r="AK84" s="474">
        <f t="shared" si="23"/>
        <v>436560</v>
      </c>
      <c r="AL84" s="474" t="s">
        <v>90</v>
      </c>
      <c r="AM84" s="474">
        <v>2920</v>
      </c>
      <c r="AN84" s="474">
        <v>2188</v>
      </c>
      <c r="AO84" s="474">
        <v>157</v>
      </c>
      <c r="AP84" s="474">
        <v>5265</v>
      </c>
      <c r="AQ84" s="474">
        <v>0</v>
      </c>
      <c r="AR84" s="474">
        <f t="shared" si="25"/>
        <v>0</v>
      </c>
      <c r="AS84" s="165" t="str">
        <f t="shared" si="35"/>
        <v>3</v>
      </c>
      <c r="AT84" s="474">
        <v>26500</v>
      </c>
      <c r="AU84" s="474">
        <v>8000</v>
      </c>
      <c r="AV84" s="474">
        <v>0</v>
      </c>
      <c r="AW84" s="479">
        <f t="shared" si="26"/>
        <v>0</v>
      </c>
      <c r="AX84" s="165" t="str">
        <f t="shared" si="27"/>
        <v>0</v>
      </c>
      <c r="AY84" s="474" t="s">
        <v>90</v>
      </c>
      <c r="AZ84" s="474" t="s">
        <v>90</v>
      </c>
      <c r="BA84" s="474">
        <f>AT84+AV84+AW84</f>
        <v>26500</v>
      </c>
      <c r="BB84" s="474">
        <f t="shared" si="36"/>
        <v>318000</v>
      </c>
      <c r="BC84" s="474">
        <f t="shared" si="37"/>
        <v>-24312</v>
      </c>
      <c r="BD84" s="465">
        <v>1</v>
      </c>
      <c r="BE84" s="465" t="s">
        <v>1933</v>
      </c>
      <c r="BF84" s="465">
        <v>2006</v>
      </c>
      <c r="BG84" s="465" t="s">
        <v>1936</v>
      </c>
      <c r="BH84" s="378" t="str">
        <f t="shared" si="30"/>
        <v>0</v>
      </c>
      <c r="BI84" s="465" t="s">
        <v>1949</v>
      </c>
      <c r="BJ84" s="165" t="e">
        <f>LOOKUP($BI84,#REF!,#REF!)</f>
        <v>#REF!</v>
      </c>
      <c r="BK84" s="465">
        <v>0</v>
      </c>
      <c r="BL84" s="467" t="s">
        <v>1953</v>
      </c>
      <c r="BM84" s="465" t="s">
        <v>2187</v>
      </c>
      <c r="BN84" s="379">
        <v>0</v>
      </c>
      <c r="BO84" s="465" t="s">
        <v>1960</v>
      </c>
      <c r="BP84" s="378" t="str">
        <f t="shared" si="20"/>
        <v>0</v>
      </c>
      <c r="BQ84" s="465">
        <v>2500000</v>
      </c>
      <c r="BR84" s="465">
        <v>0</v>
      </c>
      <c r="BS84" s="465">
        <v>0</v>
      </c>
      <c r="BT84" s="465">
        <v>0</v>
      </c>
      <c r="BU84" s="481">
        <f t="shared" si="31"/>
        <v>2500000</v>
      </c>
      <c r="BV84" s="376" t="e">
        <f t="shared" si="38"/>
        <v>#REF!</v>
      </c>
      <c r="BW84" s="376">
        <f t="shared" si="39"/>
        <v>0</v>
      </c>
      <c r="BX84" s="376" t="e">
        <f t="shared" si="40"/>
        <v>#REF!</v>
      </c>
      <c r="BY84" s="482" t="s">
        <v>2150</v>
      </c>
      <c r="BZ84" s="483"/>
      <c r="CA84" s="483"/>
      <c r="CB84" s="483"/>
      <c r="CC84" s="483"/>
      <c r="CD84" s="483"/>
      <c r="CE84" s="483"/>
      <c r="CF84" s="483"/>
      <c r="CG84" s="477"/>
      <c r="CH84" s="483"/>
      <c r="CI84" s="467"/>
      <c r="CJ84" s="467"/>
      <c r="CK84" s="467"/>
      <c r="CL84" s="484"/>
      <c r="CM84" s="467"/>
      <c r="CN84" s="467"/>
      <c r="CO84" s="467"/>
      <c r="CP84" s="467"/>
    </row>
    <row r="85" spans="2:94" s="486" customFormat="1" ht="99" customHeight="1">
      <c r="B85" s="374" t="s">
        <v>73</v>
      </c>
      <c r="C85" s="465">
        <v>10350717</v>
      </c>
      <c r="D85" s="467" t="s">
        <v>154</v>
      </c>
      <c r="E85" s="374">
        <v>83</v>
      </c>
      <c r="F85" s="467" t="s">
        <v>1757</v>
      </c>
      <c r="G85" s="467" t="s">
        <v>1758</v>
      </c>
      <c r="H85" s="465" t="s">
        <v>2143</v>
      </c>
      <c r="I85" s="465" t="s">
        <v>89</v>
      </c>
      <c r="J85" s="472" t="s">
        <v>1803</v>
      </c>
      <c r="K85" s="465" t="s">
        <v>1804</v>
      </c>
      <c r="L85" s="465" t="s">
        <v>2439</v>
      </c>
      <c r="M85" s="465" t="s">
        <v>91</v>
      </c>
      <c r="N85" s="467" t="s">
        <v>1848</v>
      </c>
      <c r="O85" s="465" t="s">
        <v>1849</v>
      </c>
      <c r="P85" s="471" t="s">
        <v>1889</v>
      </c>
      <c r="Q85" s="467" t="s">
        <v>2440</v>
      </c>
      <c r="R85" s="467" t="s">
        <v>1914</v>
      </c>
      <c r="S85" s="467" t="s">
        <v>2441</v>
      </c>
      <c r="T85" s="465" t="s">
        <v>2151</v>
      </c>
      <c r="U85" s="465" t="s">
        <v>74</v>
      </c>
      <c r="V85" s="470" t="s">
        <v>75</v>
      </c>
      <c r="W85" s="165"/>
      <c r="X85" s="499" t="s">
        <v>2152</v>
      </c>
      <c r="Y85" s="473">
        <v>5</v>
      </c>
      <c r="Z85" s="165" t="str">
        <f t="shared" si="18"/>
        <v>3</v>
      </c>
      <c r="AA85" s="473">
        <v>4</v>
      </c>
      <c r="AB85" s="165" t="str">
        <f t="shared" si="19"/>
        <v>2</v>
      </c>
      <c r="AC85" s="473">
        <v>1</v>
      </c>
      <c r="AD85" s="474">
        <v>20000</v>
      </c>
      <c r="AE85" s="474">
        <v>0</v>
      </c>
      <c r="AF85" s="474">
        <v>0</v>
      </c>
      <c r="AG85" s="474">
        <v>0</v>
      </c>
      <c r="AH85" s="474">
        <f t="shared" si="21"/>
        <v>20000</v>
      </c>
      <c r="AI85" s="474">
        <f t="shared" si="22"/>
        <v>3333.3333333333335</v>
      </c>
      <c r="AJ85" s="376" t="e">
        <f>LOOKUP(AI85,#REF!,#REF!)</f>
        <v>#REF!</v>
      </c>
      <c r="AK85" s="474">
        <f t="shared" si="23"/>
        <v>240000</v>
      </c>
      <c r="AL85" s="474">
        <v>200</v>
      </c>
      <c r="AM85" s="474">
        <v>2500</v>
      </c>
      <c r="AN85" s="474">
        <v>0</v>
      </c>
      <c r="AO85" s="474">
        <v>0</v>
      </c>
      <c r="AP85" s="474">
        <v>2700</v>
      </c>
      <c r="AQ85" s="474">
        <v>2300</v>
      </c>
      <c r="AR85" s="474">
        <f t="shared" si="25"/>
        <v>575</v>
      </c>
      <c r="AS85" s="165" t="str">
        <f t="shared" si="35"/>
        <v>2</v>
      </c>
      <c r="AT85" s="474">
        <v>21750</v>
      </c>
      <c r="AU85" s="474">
        <v>12000</v>
      </c>
      <c r="AV85" s="474">
        <v>1000</v>
      </c>
      <c r="AW85" s="479">
        <f t="shared" si="26"/>
        <v>0.05</v>
      </c>
      <c r="AX85" s="165" t="str">
        <f t="shared" si="27"/>
        <v>0</v>
      </c>
      <c r="AY85" s="474" t="s">
        <v>90</v>
      </c>
      <c r="AZ85" s="474" t="s">
        <v>90</v>
      </c>
      <c r="BA85" s="474">
        <f>AT85+AU85+AV85+AW85+AX85</f>
        <v>34750.050000000003</v>
      </c>
      <c r="BB85" s="474">
        <f t="shared" si="36"/>
        <v>417000.60000000003</v>
      </c>
      <c r="BC85" s="474">
        <f t="shared" si="37"/>
        <v>-34750.050000000003</v>
      </c>
      <c r="BD85" s="465" t="s">
        <v>143</v>
      </c>
      <c r="BE85" s="465" t="s">
        <v>143</v>
      </c>
      <c r="BF85" s="465" t="s">
        <v>143</v>
      </c>
      <c r="BG85" s="474" t="s">
        <v>143</v>
      </c>
      <c r="BH85" s="378" t="str">
        <f t="shared" si="30"/>
        <v>2</v>
      </c>
      <c r="BI85" s="465" t="s">
        <v>76</v>
      </c>
      <c r="BJ85" s="165" t="e">
        <f>LOOKUP($BI85,#REF!,#REF!)</f>
        <v>#REF!</v>
      </c>
      <c r="BK85" s="465">
        <v>0</v>
      </c>
      <c r="BL85" s="467" t="s">
        <v>1848</v>
      </c>
      <c r="BM85" s="474" t="s">
        <v>2187</v>
      </c>
      <c r="BN85" s="379">
        <v>0</v>
      </c>
      <c r="BO85" s="474" t="s">
        <v>1961</v>
      </c>
      <c r="BP85" s="378" t="str">
        <f t="shared" si="20"/>
        <v>0</v>
      </c>
      <c r="BQ85" s="474">
        <v>500000</v>
      </c>
      <c r="BR85" s="474">
        <v>0</v>
      </c>
      <c r="BS85" s="474">
        <v>0</v>
      </c>
      <c r="BT85" s="474">
        <v>0</v>
      </c>
      <c r="BU85" s="481">
        <f t="shared" si="31"/>
        <v>500000</v>
      </c>
      <c r="BV85" s="376" t="e">
        <f t="shared" si="38"/>
        <v>#REF!</v>
      </c>
      <c r="BW85" s="376">
        <f t="shared" si="39"/>
        <v>0</v>
      </c>
      <c r="BX85" s="376" t="e">
        <f t="shared" si="40"/>
        <v>#REF!</v>
      </c>
      <c r="BY85" s="482" t="s">
        <v>2153</v>
      </c>
      <c r="BZ85" s="483"/>
      <c r="CA85" s="483"/>
      <c r="CB85" s="483"/>
      <c r="CC85" s="483"/>
      <c r="CD85" s="483"/>
      <c r="CE85" s="483"/>
      <c r="CF85" s="483"/>
      <c r="CG85" s="477"/>
      <c r="CH85" s="483"/>
      <c r="CI85" s="467"/>
      <c r="CJ85" s="467"/>
      <c r="CK85" s="467"/>
      <c r="CL85" s="484"/>
      <c r="CM85" s="467"/>
      <c r="CN85" s="467"/>
      <c r="CO85" s="467"/>
      <c r="CP85" s="467"/>
    </row>
    <row r="86" spans="2:94" s="486" customFormat="1" ht="118.5" customHeight="1">
      <c r="B86" s="374" t="s">
        <v>73</v>
      </c>
      <c r="C86" s="465">
        <v>12732017</v>
      </c>
      <c r="D86" s="467" t="s">
        <v>154</v>
      </c>
      <c r="E86" s="374">
        <v>84</v>
      </c>
      <c r="F86" s="467" t="s">
        <v>1759</v>
      </c>
      <c r="G86" s="467" t="s">
        <v>1760</v>
      </c>
      <c r="H86" s="465" t="s">
        <v>2143</v>
      </c>
      <c r="I86" s="465" t="s">
        <v>89</v>
      </c>
      <c r="J86" s="472" t="s">
        <v>1805</v>
      </c>
      <c r="K86" s="465" t="s">
        <v>1806</v>
      </c>
      <c r="L86" s="465" t="s">
        <v>2442</v>
      </c>
      <c r="M86" s="465" t="s">
        <v>91</v>
      </c>
      <c r="N86" s="467" t="s">
        <v>1850</v>
      </c>
      <c r="O86" s="465" t="s">
        <v>1851</v>
      </c>
      <c r="P86" s="471" t="s">
        <v>1890</v>
      </c>
      <c r="Q86" s="467" t="s">
        <v>2443</v>
      </c>
      <c r="R86" s="467" t="s">
        <v>1915</v>
      </c>
      <c r="S86" s="467" t="s">
        <v>2444</v>
      </c>
      <c r="T86" s="465" t="s">
        <v>2445</v>
      </c>
      <c r="U86" s="465" t="s">
        <v>74</v>
      </c>
      <c r="V86" s="470" t="s">
        <v>75</v>
      </c>
      <c r="W86" s="165"/>
      <c r="X86" s="499" t="s">
        <v>2498</v>
      </c>
      <c r="Y86" s="473">
        <v>4</v>
      </c>
      <c r="Z86" s="165" t="str">
        <f t="shared" si="18"/>
        <v>3</v>
      </c>
      <c r="AA86" s="473">
        <v>2</v>
      </c>
      <c r="AB86" s="165" t="str">
        <f t="shared" si="19"/>
        <v>1</v>
      </c>
      <c r="AC86" s="473">
        <v>0</v>
      </c>
      <c r="AD86" s="474">
        <v>29000</v>
      </c>
      <c r="AE86" s="474">
        <v>0</v>
      </c>
      <c r="AF86" s="474">
        <v>0</v>
      </c>
      <c r="AG86" s="474">
        <v>0</v>
      </c>
      <c r="AH86" s="474">
        <f t="shared" si="21"/>
        <v>29000</v>
      </c>
      <c r="AI86" s="474">
        <f t="shared" si="22"/>
        <v>7250</v>
      </c>
      <c r="AJ86" s="376" t="e">
        <f>LOOKUP(AI86,#REF!,#REF!)</f>
        <v>#REF!</v>
      </c>
      <c r="AK86" s="474">
        <f t="shared" si="23"/>
        <v>348000</v>
      </c>
      <c r="AL86" s="474">
        <v>280</v>
      </c>
      <c r="AM86" s="474">
        <v>5634</v>
      </c>
      <c r="AN86" s="474">
        <v>0</v>
      </c>
      <c r="AO86" s="474">
        <v>0</v>
      </c>
      <c r="AP86" s="474">
        <f>AL86+AM86</f>
        <v>5914</v>
      </c>
      <c r="AQ86" s="474">
        <v>6600</v>
      </c>
      <c r="AR86" s="474">
        <f t="shared" si="25"/>
        <v>3300</v>
      </c>
      <c r="AS86" s="165" t="str">
        <f t="shared" si="35"/>
        <v>1</v>
      </c>
      <c r="AT86" s="474">
        <v>30000</v>
      </c>
      <c r="AU86" s="474">
        <v>15000</v>
      </c>
      <c r="AV86" s="474">
        <v>4000</v>
      </c>
      <c r="AW86" s="479">
        <f t="shared" si="26"/>
        <v>0.13793103448275862</v>
      </c>
      <c r="AX86" s="165" t="str">
        <f t="shared" si="27"/>
        <v>0</v>
      </c>
      <c r="AY86" s="474" t="s">
        <v>76</v>
      </c>
      <c r="AZ86" s="474">
        <v>2000</v>
      </c>
      <c r="BA86" s="474">
        <v>63514</v>
      </c>
      <c r="BB86" s="474">
        <f t="shared" si="36"/>
        <v>762168</v>
      </c>
      <c r="BC86" s="474">
        <f t="shared" si="37"/>
        <v>-63514</v>
      </c>
      <c r="BD86" s="465">
        <v>1</v>
      </c>
      <c r="BE86" s="465" t="s">
        <v>1933</v>
      </c>
      <c r="BF86" s="465">
        <v>2002</v>
      </c>
      <c r="BG86" s="474" t="s">
        <v>1936</v>
      </c>
      <c r="BH86" s="378" t="str">
        <f t="shared" si="30"/>
        <v>0</v>
      </c>
      <c r="BI86" s="474" t="s">
        <v>76</v>
      </c>
      <c r="BJ86" s="165" t="e">
        <f>LOOKUP($BI86,#REF!,#REF!)</f>
        <v>#REF!</v>
      </c>
      <c r="BK86" s="474">
        <v>0</v>
      </c>
      <c r="BL86" s="467" t="s">
        <v>1954</v>
      </c>
      <c r="BM86" s="474" t="s">
        <v>2187</v>
      </c>
      <c r="BN86" s="379">
        <v>0</v>
      </c>
      <c r="BO86" s="474" t="s">
        <v>1962</v>
      </c>
      <c r="BP86" s="378" t="str">
        <f t="shared" si="20"/>
        <v>0</v>
      </c>
      <c r="BQ86" s="474">
        <v>6000000</v>
      </c>
      <c r="BR86" s="474">
        <v>0</v>
      </c>
      <c r="BS86" s="474">
        <v>0</v>
      </c>
      <c r="BT86" s="474">
        <v>0</v>
      </c>
      <c r="BU86" s="481">
        <f t="shared" si="31"/>
        <v>6000000</v>
      </c>
      <c r="BV86" s="376" t="e">
        <f t="shared" si="38"/>
        <v>#REF!</v>
      </c>
      <c r="BW86" s="376">
        <f t="shared" si="39"/>
        <v>0</v>
      </c>
      <c r="BX86" s="376" t="e">
        <f t="shared" si="40"/>
        <v>#REF!</v>
      </c>
      <c r="BY86" s="482" t="s">
        <v>2154</v>
      </c>
      <c r="BZ86" s="483"/>
      <c r="CA86" s="483"/>
      <c r="CB86" s="483"/>
      <c r="CC86" s="483"/>
      <c r="CD86" s="483"/>
      <c r="CE86" s="483"/>
      <c r="CF86" s="483"/>
      <c r="CG86" s="477"/>
      <c r="CH86" s="483"/>
      <c r="CI86" s="467"/>
      <c r="CJ86" s="467"/>
      <c r="CK86" s="467"/>
      <c r="CL86" s="484"/>
      <c r="CM86" s="467"/>
      <c r="CN86" s="467"/>
      <c r="CO86" s="467"/>
      <c r="CP86" s="467"/>
    </row>
    <row r="87" spans="2:94" s="486" customFormat="1" ht="154.5" customHeight="1">
      <c r="B87" s="374" t="s">
        <v>73</v>
      </c>
      <c r="C87" s="465">
        <v>11089317</v>
      </c>
      <c r="D87" s="467" t="s">
        <v>154</v>
      </c>
      <c r="E87" s="374">
        <v>85</v>
      </c>
      <c r="F87" s="467" t="s">
        <v>1761</v>
      </c>
      <c r="G87" s="467" t="s">
        <v>1762</v>
      </c>
      <c r="H87" s="465" t="s">
        <v>2143</v>
      </c>
      <c r="I87" s="465" t="s">
        <v>89</v>
      </c>
      <c r="J87" s="472" t="s">
        <v>1807</v>
      </c>
      <c r="K87" s="465" t="s">
        <v>1808</v>
      </c>
      <c r="L87" s="465" t="s">
        <v>2446</v>
      </c>
      <c r="M87" s="465" t="s">
        <v>91</v>
      </c>
      <c r="N87" s="467" t="s">
        <v>1852</v>
      </c>
      <c r="O87" s="465" t="s">
        <v>1853</v>
      </c>
      <c r="P87" s="471" t="s">
        <v>1891</v>
      </c>
      <c r="Q87" s="467" t="s">
        <v>2447</v>
      </c>
      <c r="R87" s="467" t="s">
        <v>1916</v>
      </c>
      <c r="S87" s="467" t="s">
        <v>2448</v>
      </c>
      <c r="T87" s="465" t="s">
        <v>2148</v>
      </c>
      <c r="U87" s="465" t="s">
        <v>74</v>
      </c>
      <c r="V87" s="465" t="s">
        <v>2449</v>
      </c>
      <c r="W87" s="165"/>
      <c r="X87" s="499" t="s">
        <v>2155</v>
      </c>
      <c r="Y87" s="473">
        <v>4</v>
      </c>
      <c r="Z87" s="165" t="str">
        <f t="shared" si="18"/>
        <v>3</v>
      </c>
      <c r="AA87" s="473">
        <v>4</v>
      </c>
      <c r="AB87" s="165" t="str">
        <f t="shared" si="19"/>
        <v>2</v>
      </c>
      <c r="AC87" s="473">
        <v>1</v>
      </c>
      <c r="AD87" s="474">
        <v>20000</v>
      </c>
      <c r="AE87" s="470">
        <v>16600</v>
      </c>
      <c r="AF87" s="474">
        <v>0</v>
      </c>
      <c r="AG87" s="475">
        <v>0</v>
      </c>
      <c r="AH87" s="474">
        <f t="shared" si="21"/>
        <v>36600</v>
      </c>
      <c r="AI87" s="474">
        <f t="shared" si="22"/>
        <v>7320</v>
      </c>
      <c r="AJ87" s="376" t="e">
        <f>LOOKUP(AI87,#REF!,#REF!)</f>
        <v>#REF!</v>
      </c>
      <c r="AK87" s="474">
        <f t="shared" si="23"/>
        <v>439200</v>
      </c>
      <c r="AL87" s="474">
        <v>200</v>
      </c>
      <c r="AM87" s="474">
        <v>130</v>
      </c>
      <c r="AN87" s="474">
        <v>0</v>
      </c>
      <c r="AO87" s="474">
        <v>0</v>
      </c>
      <c r="AP87" s="474">
        <v>330</v>
      </c>
      <c r="AQ87" s="474">
        <v>13750</v>
      </c>
      <c r="AR87" s="474">
        <f t="shared" si="25"/>
        <v>3437.5</v>
      </c>
      <c r="AS87" s="165" t="str">
        <f t="shared" si="35"/>
        <v>1</v>
      </c>
      <c r="AT87" s="474">
        <v>25500</v>
      </c>
      <c r="AU87" s="474">
        <v>12000</v>
      </c>
      <c r="AV87" s="474">
        <v>500</v>
      </c>
      <c r="AW87" s="479">
        <f t="shared" si="26"/>
        <v>1.3661202185792349E-2</v>
      </c>
      <c r="AX87" s="165" t="str">
        <f t="shared" si="27"/>
        <v>0</v>
      </c>
      <c r="AY87" s="474">
        <v>1500</v>
      </c>
      <c r="AZ87" s="474">
        <v>3000</v>
      </c>
      <c r="BA87" s="474">
        <f>AT87+AU87+AV87+AW87+AX87+AY87+AZ87</f>
        <v>42500.013661202189</v>
      </c>
      <c r="BB87" s="474">
        <f t="shared" si="36"/>
        <v>510000.16393442627</v>
      </c>
      <c r="BC87" s="474">
        <f t="shared" si="37"/>
        <v>-42500.013661202189</v>
      </c>
      <c r="BD87" s="465">
        <v>1</v>
      </c>
      <c r="BE87" s="465" t="s">
        <v>1933</v>
      </c>
      <c r="BF87" s="465" t="s">
        <v>90</v>
      </c>
      <c r="BG87" s="474" t="s">
        <v>1936</v>
      </c>
      <c r="BH87" s="378" t="str">
        <f t="shared" si="30"/>
        <v>0</v>
      </c>
      <c r="BI87" s="474" t="s">
        <v>1950</v>
      </c>
      <c r="BJ87" s="165" t="e">
        <f>LOOKUP($BI87,#REF!,#REF!)</f>
        <v>#REF!</v>
      </c>
      <c r="BK87" s="474">
        <v>0</v>
      </c>
      <c r="BL87" s="467" t="s">
        <v>1852</v>
      </c>
      <c r="BM87" s="474" t="s">
        <v>2186</v>
      </c>
      <c r="BN87" s="379">
        <v>0</v>
      </c>
      <c r="BO87" s="474" t="s">
        <v>1963</v>
      </c>
      <c r="BP87" s="378" t="str">
        <f t="shared" si="20"/>
        <v>0</v>
      </c>
      <c r="BQ87" s="474">
        <v>0</v>
      </c>
      <c r="BR87" s="474">
        <v>0</v>
      </c>
      <c r="BS87" s="474">
        <v>0</v>
      </c>
      <c r="BT87" s="474">
        <v>0</v>
      </c>
      <c r="BU87" s="481">
        <f t="shared" si="31"/>
        <v>0</v>
      </c>
      <c r="BV87" s="376" t="e">
        <f t="shared" si="38"/>
        <v>#REF!</v>
      </c>
      <c r="BW87" s="376">
        <f t="shared" si="39"/>
        <v>0</v>
      </c>
      <c r="BX87" s="376" t="e">
        <f t="shared" si="40"/>
        <v>#REF!</v>
      </c>
      <c r="BY87" s="482" t="s">
        <v>2156</v>
      </c>
      <c r="BZ87" s="483"/>
      <c r="CA87" s="483"/>
      <c r="CB87" s="483"/>
      <c r="CC87" s="483"/>
      <c r="CD87" s="483"/>
      <c r="CE87" s="483"/>
      <c r="CF87" s="483"/>
      <c r="CG87" s="477"/>
      <c r="CH87" s="483"/>
      <c r="CI87" s="467"/>
      <c r="CJ87" s="467"/>
      <c r="CK87" s="467"/>
      <c r="CL87" s="484"/>
      <c r="CM87" s="467"/>
      <c r="CN87" s="467"/>
      <c r="CO87" s="467"/>
      <c r="CP87" s="467"/>
    </row>
    <row r="88" spans="2:94" s="486" customFormat="1" ht="107.25" customHeight="1">
      <c r="B88" s="374" t="s">
        <v>73</v>
      </c>
      <c r="C88" s="465">
        <v>235420</v>
      </c>
      <c r="D88" s="467" t="s">
        <v>154</v>
      </c>
      <c r="E88" s="374">
        <v>86</v>
      </c>
      <c r="F88" s="467" t="s">
        <v>1763</v>
      </c>
      <c r="G88" s="467" t="s">
        <v>1764</v>
      </c>
      <c r="H88" s="465" t="s">
        <v>2143</v>
      </c>
      <c r="I88" s="465" t="s">
        <v>139</v>
      </c>
      <c r="J88" s="465" t="s">
        <v>1809</v>
      </c>
      <c r="K88" s="465" t="s">
        <v>1810</v>
      </c>
      <c r="L88" s="465" t="s">
        <v>2450</v>
      </c>
      <c r="M88" s="465" t="s">
        <v>91</v>
      </c>
      <c r="N88" s="467" t="s">
        <v>1854</v>
      </c>
      <c r="O88" s="465" t="s">
        <v>1855</v>
      </c>
      <c r="P88" s="471" t="s">
        <v>1892</v>
      </c>
      <c r="Q88" s="467" t="s">
        <v>2451</v>
      </c>
      <c r="R88" s="467" t="s">
        <v>1917</v>
      </c>
      <c r="S88" s="467" t="s">
        <v>2452</v>
      </c>
      <c r="T88" s="465" t="s">
        <v>2148</v>
      </c>
      <c r="U88" s="465" t="s">
        <v>74</v>
      </c>
      <c r="V88" s="465" t="s">
        <v>1931</v>
      </c>
      <c r="W88" s="165"/>
      <c r="X88" s="499" t="s">
        <v>2499</v>
      </c>
      <c r="Y88" s="465">
        <v>2</v>
      </c>
      <c r="Z88" s="165" t="str">
        <f t="shared" si="18"/>
        <v>2</v>
      </c>
      <c r="AA88" s="465">
        <v>2</v>
      </c>
      <c r="AB88" s="165" t="str">
        <f t="shared" si="19"/>
        <v>1</v>
      </c>
      <c r="AC88" s="465">
        <v>1</v>
      </c>
      <c r="AD88" s="465">
        <v>0</v>
      </c>
      <c r="AE88" s="465">
        <v>5000</v>
      </c>
      <c r="AF88" s="465">
        <v>0</v>
      </c>
      <c r="AG88" s="474">
        <v>0</v>
      </c>
      <c r="AH88" s="474">
        <f t="shared" si="21"/>
        <v>5000</v>
      </c>
      <c r="AI88" s="474">
        <f t="shared" si="22"/>
        <v>1666.6666666666667</v>
      </c>
      <c r="AJ88" s="376" t="e">
        <f>LOOKUP(AI88,#REF!,#REF!)</f>
        <v>#REF!</v>
      </c>
      <c r="AK88" s="474">
        <f t="shared" si="23"/>
        <v>60000</v>
      </c>
      <c r="AL88" s="465" t="s">
        <v>90</v>
      </c>
      <c r="AM88" s="465">
        <v>530</v>
      </c>
      <c r="AN88" s="465">
        <v>0</v>
      </c>
      <c r="AO88" s="465">
        <v>0</v>
      </c>
      <c r="AP88" s="474">
        <v>530</v>
      </c>
      <c r="AQ88" s="474">
        <v>900</v>
      </c>
      <c r="AR88" s="474">
        <f t="shared" si="25"/>
        <v>450</v>
      </c>
      <c r="AS88" s="165" t="str">
        <f t="shared" si="35"/>
        <v>3</v>
      </c>
      <c r="AT88" s="465">
        <v>23000</v>
      </c>
      <c r="AU88" s="465">
        <v>2000</v>
      </c>
      <c r="AV88" s="465">
        <v>100</v>
      </c>
      <c r="AW88" s="479">
        <f t="shared" si="26"/>
        <v>0.02</v>
      </c>
      <c r="AX88" s="165" t="str">
        <f t="shared" si="27"/>
        <v>0</v>
      </c>
      <c r="AY88" s="465">
        <v>3000</v>
      </c>
      <c r="AZ88" s="465">
        <v>300</v>
      </c>
      <c r="BA88" s="474">
        <f>AT88+AU88+AV88+AW88+AX88+AY88+AZ88</f>
        <v>28400.02</v>
      </c>
      <c r="BB88" s="474">
        <f t="shared" si="36"/>
        <v>340800.24</v>
      </c>
      <c r="BC88" s="474">
        <f t="shared" si="37"/>
        <v>-28400.02</v>
      </c>
      <c r="BD88" s="465" t="s">
        <v>76</v>
      </c>
      <c r="BE88" s="465" t="s">
        <v>76</v>
      </c>
      <c r="BF88" s="465" t="s">
        <v>76</v>
      </c>
      <c r="BG88" s="465" t="s">
        <v>76</v>
      </c>
      <c r="BH88" s="378" t="str">
        <f t="shared" si="30"/>
        <v>0</v>
      </c>
      <c r="BI88" s="465" t="s">
        <v>76</v>
      </c>
      <c r="BJ88" s="165" t="e">
        <f>LOOKUP($BI88,#REF!,#REF!)</f>
        <v>#REF!</v>
      </c>
      <c r="BK88" s="465">
        <v>0</v>
      </c>
      <c r="BL88" s="465">
        <v>0</v>
      </c>
      <c r="BM88" s="465" t="s">
        <v>2188</v>
      </c>
      <c r="BN88" s="379">
        <v>0</v>
      </c>
      <c r="BO88" s="465">
        <v>0</v>
      </c>
      <c r="BP88" s="378" t="str">
        <f t="shared" si="20"/>
        <v>0</v>
      </c>
      <c r="BQ88" s="465">
        <v>0</v>
      </c>
      <c r="BR88" s="465">
        <v>0</v>
      </c>
      <c r="BS88" s="465">
        <v>0</v>
      </c>
      <c r="BT88" s="465">
        <v>0</v>
      </c>
      <c r="BU88" s="481">
        <f t="shared" si="31"/>
        <v>0</v>
      </c>
      <c r="BV88" s="376" t="e">
        <f t="shared" si="38"/>
        <v>#REF!</v>
      </c>
      <c r="BW88" s="376">
        <f t="shared" si="39"/>
        <v>0</v>
      </c>
      <c r="BX88" s="376" t="e">
        <f t="shared" si="40"/>
        <v>#REF!</v>
      </c>
      <c r="BY88" s="482" t="s">
        <v>2157</v>
      </c>
      <c r="BZ88" s="483"/>
      <c r="CA88" s="483"/>
      <c r="CB88" s="483"/>
      <c r="CC88" s="483"/>
      <c r="CD88" s="483"/>
      <c r="CE88" s="483"/>
      <c r="CF88" s="483"/>
      <c r="CG88" s="477"/>
      <c r="CH88" s="483"/>
      <c r="CI88" s="467"/>
      <c r="CJ88" s="467"/>
      <c r="CK88" s="467"/>
      <c r="CL88" s="484"/>
      <c r="CM88" s="467"/>
      <c r="CN88" s="467"/>
      <c r="CO88" s="467"/>
      <c r="CP88" s="467"/>
    </row>
    <row r="89" spans="2:94" s="486" customFormat="1" ht="134.25" customHeight="1">
      <c r="B89" s="374" t="s">
        <v>73</v>
      </c>
      <c r="C89" s="465">
        <v>222313</v>
      </c>
      <c r="D89" s="467" t="s">
        <v>154</v>
      </c>
      <c r="E89" s="374">
        <v>87</v>
      </c>
      <c r="F89" s="467" t="s">
        <v>1765</v>
      </c>
      <c r="G89" s="467" t="s">
        <v>1766</v>
      </c>
      <c r="H89" s="465" t="s">
        <v>2143</v>
      </c>
      <c r="I89" s="465" t="s">
        <v>89</v>
      </c>
      <c r="J89" s="465" t="s">
        <v>1811</v>
      </c>
      <c r="K89" s="465" t="s">
        <v>1812</v>
      </c>
      <c r="L89" s="465" t="s">
        <v>2453</v>
      </c>
      <c r="M89" s="465" t="s">
        <v>91</v>
      </c>
      <c r="N89" s="467" t="s">
        <v>1856</v>
      </c>
      <c r="O89" s="465" t="s">
        <v>1857</v>
      </c>
      <c r="P89" s="471" t="s">
        <v>1893</v>
      </c>
      <c r="Q89" s="467" t="s">
        <v>2454</v>
      </c>
      <c r="R89" s="467" t="s">
        <v>1918</v>
      </c>
      <c r="S89" s="467" t="s">
        <v>2455</v>
      </c>
      <c r="T89" s="465" t="s">
        <v>2158</v>
      </c>
      <c r="U89" s="465" t="s">
        <v>74</v>
      </c>
      <c r="V89" s="465" t="s">
        <v>75</v>
      </c>
      <c r="W89" s="165"/>
      <c r="X89" s="499" t="s">
        <v>2500</v>
      </c>
      <c r="Y89" s="465">
        <v>6</v>
      </c>
      <c r="Z89" s="165" t="str">
        <f t="shared" si="18"/>
        <v>5</v>
      </c>
      <c r="AA89" s="465">
        <v>4</v>
      </c>
      <c r="AB89" s="165" t="str">
        <f t="shared" si="19"/>
        <v>2</v>
      </c>
      <c r="AC89" s="465">
        <v>2</v>
      </c>
      <c r="AD89" s="465">
        <v>13000</v>
      </c>
      <c r="AE89" s="465">
        <v>0</v>
      </c>
      <c r="AF89" s="465">
        <v>0</v>
      </c>
      <c r="AG89" s="474">
        <v>15000</v>
      </c>
      <c r="AH89" s="474">
        <f t="shared" si="21"/>
        <v>28000</v>
      </c>
      <c r="AI89" s="474">
        <f t="shared" si="22"/>
        <v>3500</v>
      </c>
      <c r="AJ89" s="376" t="e">
        <f>LOOKUP(AI89,#REF!,#REF!)</f>
        <v>#REF!</v>
      </c>
      <c r="AK89" s="474">
        <f t="shared" si="23"/>
        <v>336000</v>
      </c>
      <c r="AL89" s="478">
        <v>250</v>
      </c>
      <c r="AM89" s="465">
        <v>2250</v>
      </c>
      <c r="AN89" s="465">
        <v>1809</v>
      </c>
      <c r="AO89" s="465" t="s">
        <v>90</v>
      </c>
      <c r="AP89" s="474">
        <f>AL89+AM89+AN89</f>
        <v>4309</v>
      </c>
      <c r="AQ89" s="474">
        <v>17000</v>
      </c>
      <c r="AR89" s="474">
        <f t="shared" si="25"/>
        <v>4250</v>
      </c>
      <c r="AS89" s="165" t="str">
        <f t="shared" si="35"/>
        <v>1</v>
      </c>
      <c r="AT89" s="465">
        <v>17000</v>
      </c>
      <c r="AU89" s="465">
        <v>8000</v>
      </c>
      <c r="AV89" s="465">
        <v>2000</v>
      </c>
      <c r="AW89" s="479">
        <f t="shared" si="26"/>
        <v>7.1428571428571425E-2</v>
      </c>
      <c r="AX89" s="165" t="str">
        <f t="shared" si="27"/>
        <v>0</v>
      </c>
      <c r="AY89" s="465" t="s">
        <v>90</v>
      </c>
      <c r="AZ89" s="465">
        <v>3000</v>
      </c>
      <c r="BA89" s="474">
        <f>AT89+AU89+AV89+AW89+AX89+AZ89</f>
        <v>30000.071428571428</v>
      </c>
      <c r="BB89" s="474">
        <f>BA89*12</f>
        <v>360000.85714285716</v>
      </c>
      <c r="BC89" s="474">
        <f>AN89-BA89</f>
        <v>-28191.071428571428</v>
      </c>
      <c r="BD89" s="470">
        <v>2</v>
      </c>
      <c r="BE89" s="465" t="s">
        <v>1937</v>
      </c>
      <c r="BF89" s="465" t="s">
        <v>1938</v>
      </c>
      <c r="BG89" s="465" t="s">
        <v>1939</v>
      </c>
      <c r="BH89" s="378" t="str">
        <f t="shared" si="30"/>
        <v>0</v>
      </c>
      <c r="BI89" s="465" t="s">
        <v>90</v>
      </c>
      <c r="BJ89" s="165" t="e">
        <f>LOOKUP($BI89,#REF!,#REF!)</f>
        <v>#REF!</v>
      </c>
      <c r="BK89" s="465">
        <v>0</v>
      </c>
      <c r="BL89" s="467" t="s">
        <v>1856</v>
      </c>
      <c r="BM89" s="465" t="s">
        <v>2187</v>
      </c>
      <c r="BN89" s="379">
        <v>0</v>
      </c>
      <c r="BO89" s="465" t="s">
        <v>1964</v>
      </c>
      <c r="BP89" s="378" t="str">
        <f t="shared" si="20"/>
        <v>0</v>
      </c>
      <c r="BQ89" s="474">
        <v>2500000</v>
      </c>
      <c r="BR89" s="465">
        <v>238</v>
      </c>
      <c r="BS89" s="465">
        <v>0</v>
      </c>
      <c r="BT89" s="465">
        <v>0</v>
      </c>
      <c r="BU89" s="481">
        <f t="shared" si="31"/>
        <v>2500238</v>
      </c>
      <c r="BV89" s="376" t="e">
        <f t="shared" si="38"/>
        <v>#REF!</v>
      </c>
      <c r="BW89" s="376">
        <f t="shared" si="39"/>
        <v>0</v>
      </c>
      <c r="BX89" s="376" t="e">
        <f t="shared" si="40"/>
        <v>#REF!</v>
      </c>
      <c r="BY89" s="482" t="s">
        <v>2159</v>
      </c>
      <c r="BZ89" s="483"/>
      <c r="CA89" s="483"/>
      <c r="CB89" s="483"/>
      <c r="CC89" s="483"/>
      <c r="CD89" s="483"/>
      <c r="CE89" s="483"/>
      <c r="CF89" s="483"/>
      <c r="CG89" s="477"/>
      <c r="CH89" s="483"/>
      <c r="CI89" s="467"/>
      <c r="CJ89" s="467"/>
      <c r="CK89" s="467"/>
      <c r="CL89" s="484"/>
      <c r="CM89" s="467"/>
      <c r="CN89" s="467"/>
      <c r="CO89" s="467"/>
      <c r="CP89" s="467"/>
    </row>
    <row r="90" spans="2:94" s="486" customFormat="1" ht="107.25" customHeight="1">
      <c r="B90" s="374" t="s">
        <v>73</v>
      </c>
      <c r="C90" s="465">
        <v>10768417</v>
      </c>
      <c r="D90" s="467" t="s">
        <v>154</v>
      </c>
      <c r="E90" s="374">
        <v>88</v>
      </c>
      <c r="F90" s="467" t="s">
        <v>1767</v>
      </c>
      <c r="G90" s="467" t="s">
        <v>1768</v>
      </c>
      <c r="H90" s="465" t="s">
        <v>2143</v>
      </c>
      <c r="I90" s="465" t="s">
        <v>89</v>
      </c>
      <c r="J90" s="468" t="s">
        <v>1813</v>
      </c>
      <c r="K90" s="465" t="s">
        <v>1814</v>
      </c>
      <c r="L90" s="465" t="s">
        <v>2228</v>
      </c>
      <c r="M90" s="465" t="s">
        <v>91</v>
      </c>
      <c r="N90" s="467" t="s">
        <v>1858</v>
      </c>
      <c r="O90" s="465" t="s">
        <v>1859</v>
      </c>
      <c r="P90" s="471" t="s">
        <v>1894</v>
      </c>
      <c r="Q90" s="467" t="s">
        <v>2456</v>
      </c>
      <c r="R90" s="467" t="s">
        <v>1919</v>
      </c>
      <c r="S90" s="467" t="s">
        <v>2457</v>
      </c>
      <c r="T90" s="465" t="s">
        <v>2458</v>
      </c>
      <c r="U90" s="465" t="s">
        <v>74</v>
      </c>
      <c r="V90" s="465" t="s">
        <v>75</v>
      </c>
      <c r="W90" s="165"/>
      <c r="X90" s="499" t="s">
        <v>2160</v>
      </c>
      <c r="Y90" s="465">
        <v>5</v>
      </c>
      <c r="Z90" s="165" t="str">
        <f t="shared" si="18"/>
        <v>3</v>
      </c>
      <c r="AA90" s="465">
        <v>4</v>
      </c>
      <c r="AB90" s="165" t="str">
        <f t="shared" si="19"/>
        <v>2</v>
      </c>
      <c r="AC90" s="465">
        <v>1</v>
      </c>
      <c r="AD90" s="465">
        <v>40000</v>
      </c>
      <c r="AE90" s="465">
        <v>0</v>
      </c>
      <c r="AF90" s="465">
        <v>0</v>
      </c>
      <c r="AG90" s="474">
        <v>0</v>
      </c>
      <c r="AH90" s="474">
        <f t="shared" si="21"/>
        <v>40000</v>
      </c>
      <c r="AI90" s="474">
        <f t="shared" si="22"/>
        <v>6666.666666666667</v>
      </c>
      <c r="AJ90" s="376" t="e">
        <f>LOOKUP(AI90,#REF!,#REF!)</f>
        <v>#REF!</v>
      </c>
      <c r="AK90" s="474">
        <f t="shared" si="23"/>
        <v>480000</v>
      </c>
      <c r="AL90" s="465">
        <v>460</v>
      </c>
      <c r="AM90" s="465">
        <v>3538</v>
      </c>
      <c r="AN90" s="465" t="s">
        <v>90</v>
      </c>
      <c r="AO90" s="465" t="s">
        <v>90</v>
      </c>
      <c r="AP90" s="474">
        <f>AL90+AM90</f>
        <v>3998</v>
      </c>
      <c r="AQ90" s="474">
        <v>12905</v>
      </c>
      <c r="AR90" s="474">
        <f t="shared" si="25"/>
        <v>3226.25</v>
      </c>
      <c r="AS90" s="165" t="str">
        <f t="shared" si="35"/>
        <v>1</v>
      </c>
      <c r="AT90" s="465">
        <v>25000</v>
      </c>
      <c r="AU90" s="465">
        <v>9000</v>
      </c>
      <c r="AV90" s="465">
        <v>1000</v>
      </c>
      <c r="AW90" s="479">
        <f t="shared" si="26"/>
        <v>2.5000000000000001E-2</v>
      </c>
      <c r="AX90" s="165" t="str">
        <f t="shared" si="27"/>
        <v>0</v>
      </c>
      <c r="AY90" s="465">
        <v>12000</v>
      </c>
      <c r="AZ90" s="465">
        <v>2000</v>
      </c>
      <c r="BA90" s="474">
        <v>65903</v>
      </c>
      <c r="BB90" s="474">
        <f>65903*12</f>
        <v>790836</v>
      </c>
      <c r="BC90" s="474">
        <f>40000-65903</f>
        <v>-25903</v>
      </c>
      <c r="BD90" s="465">
        <v>1</v>
      </c>
      <c r="BE90" s="465" t="s">
        <v>1933</v>
      </c>
      <c r="BF90" s="465">
        <v>2011</v>
      </c>
      <c r="BG90" s="465" t="s">
        <v>1936</v>
      </c>
      <c r="BH90" s="378" t="str">
        <f t="shared" si="30"/>
        <v>0</v>
      </c>
      <c r="BI90" s="465" t="s">
        <v>1951</v>
      </c>
      <c r="BJ90" s="165" t="e">
        <f>LOOKUP($BI90,#REF!,#REF!)</f>
        <v>#REF!</v>
      </c>
      <c r="BK90" s="465">
        <v>6000000</v>
      </c>
      <c r="BL90" s="467" t="s">
        <v>1858</v>
      </c>
      <c r="BM90" s="465" t="s">
        <v>2188</v>
      </c>
      <c r="BN90" s="379">
        <v>0</v>
      </c>
      <c r="BO90" s="465" t="s">
        <v>1965</v>
      </c>
      <c r="BP90" s="378" t="str">
        <f t="shared" si="20"/>
        <v>0</v>
      </c>
      <c r="BQ90" s="474">
        <v>0</v>
      </c>
      <c r="BR90" s="465">
        <v>0</v>
      </c>
      <c r="BS90" s="465">
        <v>0</v>
      </c>
      <c r="BT90" s="465">
        <v>0</v>
      </c>
      <c r="BU90" s="481">
        <f t="shared" si="31"/>
        <v>6000000</v>
      </c>
      <c r="BV90" s="376" t="e">
        <f t="shared" si="38"/>
        <v>#REF!</v>
      </c>
      <c r="BW90" s="376">
        <f t="shared" si="39"/>
        <v>0</v>
      </c>
      <c r="BX90" s="376" t="e">
        <f t="shared" si="40"/>
        <v>#REF!</v>
      </c>
      <c r="BY90" s="482" t="s">
        <v>2161</v>
      </c>
      <c r="BZ90" s="483"/>
      <c r="CA90" s="483"/>
      <c r="CB90" s="483"/>
      <c r="CC90" s="483"/>
      <c r="CD90" s="483"/>
      <c r="CE90" s="483"/>
      <c r="CF90" s="483"/>
      <c r="CG90" s="477"/>
      <c r="CH90" s="483"/>
      <c r="CI90" s="467"/>
      <c r="CJ90" s="467"/>
      <c r="CK90" s="467"/>
      <c r="CL90" s="484"/>
      <c r="CM90" s="467"/>
      <c r="CN90" s="467"/>
      <c r="CO90" s="467"/>
      <c r="CP90" s="467"/>
    </row>
    <row r="91" spans="2:94" s="486" customFormat="1" ht="71.25" customHeight="1">
      <c r="B91" s="374" t="s">
        <v>73</v>
      </c>
      <c r="C91" s="465">
        <v>11079117</v>
      </c>
      <c r="D91" s="467" t="s">
        <v>154</v>
      </c>
      <c r="E91" s="374">
        <v>89</v>
      </c>
      <c r="F91" s="467" t="s">
        <v>1769</v>
      </c>
      <c r="G91" s="467" t="s">
        <v>1770</v>
      </c>
      <c r="H91" s="465" t="s">
        <v>2143</v>
      </c>
      <c r="I91" s="465" t="s">
        <v>89</v>
      </c>
      <c r="J91" s="465" t="s">
        <v>1815</v>
      </c>
      <c r="K91" s="465" t="s">
        <v>1816</v>
      </c>
      <c r="L91" s="465" t="s">
        <v>2446</v>
      </c>
      <c r="M91" s="465" t="s">
        <v>77</v>
      </c>
      <c r="N91" s="467" t="s">
        <v>1860</v>
      </c>
      <c r="O91" s="465" t="s">
        <v>1861</v>
      </c>
      <c r="P91" s="471" t="s">
        <v>1895</v>
      </c>
      <c r="Q91" s="467" t="s">
        <v>2459</v>
      </c>
      <c r="R91" s="467" t="s">
        <v>1920</v>
      </c>
      <c r="S91" s="467" t="s">
        <v>2460</v>
      </c>
      <c r="T91" s="465">
        <v>1500</v>
      </c>
      <c r="U91" s="465" t="s">
        <v>74</v>
      </c>
      <c r="V91" s="465" t="s">
        <v>2162</v>
      </c>
      <c r="W91" s="165"/>
      <c r="X91" s="499" t="s">
        <v>2163</v>
      </c>
      <c r="Y91" s="465">
        <v>4</v>
      </c>
      <c r="Z91" s="165" t="str">
        <f t="shared" si="18"/>
        <v>3</v>
      </c>
      <c r="AA91" s="465">
        <v>2</v>
      </c>
      <c r="AB91" s="165" t="str">
        <f t="shared" si="19"/>
        <v>1</v>
      </c>
      <c r="AC91" s="465">
        <v>1</v>
      </c>
      <c r="AD91" s="465">
        <v>0</v>
      </c>
      <c r="AE91" s="465">
        <v>0</v>
      </c>
      <c r="AF91" s="465">
        <v>0</v>
      </c>
      <c r="AG91" s="465">
        <v>0</v>
      </c>
      <c r="AH91" s="465">
        <v>0</v>
      </c>
      <c r="AI91" s="474">
        <v>0</v>
      </c>
      <c r="AJ91" s="376" t="e">
        <f>LOOKUP(AI91,#REF!,#REF!)</f>
        <v>#REF!</v>
      </c>
      <c r="AK91" s="474">
        <f t="shared" si="23"/>
        <v>0</v>
      </c>
      <c r="AL91" s="465">
        <v>200</v>
      </c>
      <c r="AM91" s="465">
        <v>3000</v>
      </c>
      <c r="AN91" s="465">
        <v>1700</v>
      </c>
      <c r="AO91" s="465">
        <v>200</v>
      </c>
      <c r="AP91" s="474">
        <f>AO91+AN91+AM91+AL91</f>
        <v>5100</v>
      </c>
      <c r="AQ91" s="474">
        <v>6000</v>
      </c>
      <c r="AR91" s="474">
        <f t="shared" si="25"/>
        <v>3000</v>
      </c>
      <c r="AS91" s="165" t="str">
        <f t="shared" si="35"/>
        <v>1</v>
      </c>
      <c r="AT91" s="465">
        <v>15000</v>
      </c>
      <c r="AU91" s="465">
        <v>25000</v>
      </c>
      <c r="AV91" s="465">
        <v>0</v>
      </c>
      <c r="AW91" s="479" t="e">
        <f t="shared" si="26"/>
        <v>#DIV/0!</v>
      </c>
      <c r="AX91" s="165" t="e">
        <f t="shared" si="27"/>
        <v>#DIV/0!</v>
      </c>
      <c r="AY91" s="465" t="s">
        <v>90</v>
      </c>
      <c r="AZ91" s="465" t="s">
        <v>90</v>
      </c>
      <c r="BA91" s="474">
        <v>5100</v>
      </c>
      <c r="BB91" s="474">
        <v>6132000</v>
      </c>
      <c r="BC91" s="474">
        <v>-21100</v>
      </c>
      <c r="BD91" s="465">
        <v>1</v>
      </c>
      <c r="BE91" s="465" t="s">
        <v>1940</v>
      </c>
      <c r="BF91" s="465">
        <v>1998</v>
      </c>
      <c r="BG91" s="465" t="s">
        <v>1941</v>
      </c>
      <c r="BH91" s="378" t="str">
        <f t="shared" si="30"/>
        <v>0</v>
      </c>
      <c r="BI91" s="465" t="s">
        <v>90</v>
      </c>
      <c r="BJ91" s="165" t="e">
        <f>LOOKUP($BI91,#REF!,#REF!)</f>
        <v>#REF!</v>
      </c>
      <c r="BK91" s="465">
        <v>0</v>
      </c>
      <c r="BL91" s="467" t="s">
        <v>1955</v>
      </c>
      <c r="BM91" s="465" t="s">
        <v>2186</v>
      </c>
      <c r="BN91" s="379">
        <v>0</v>
      </c>
      <c r="BO91" s="465">
        <v>0</v>
      </c>
      <c r="BP91" s="378" t="str">
        <f t="shared" si="20"/>
        <v>0</v>
      </c>
      <c r="BQ91" s="474">
        <v>0</v>
      </c>
      <c r="BR91" s="465">
        <v>500000</v>
      </c>
      <c r="BS91" s="465">
        <v>0</v>
      </c>
      <c r="BT91" s="465">
        <v>0</v>
      </c>
      <c r="BU91" s="481">
        <f t="shared" si="31"/>
        <v>500000</v>
      </c>
      <c r="BV91" s="376" t="e">
        <f t="shared" si="38"/>
        <v>#REF!</v>
      </c>
      <c r="BW91" s="376">
        <f t="shared" si="39"/>
        <v>0</v>
      </c>
      <c r="BX91" s="376" t="e">
        <f t="shared" si="40"/>
        <v>#REF!</v>
      </c>
      <c r="BY91" s="487"/>
      <c r="BZ91" s="483"/>
      <c r="CA91" s="483"/>
      <c r="CB91" s="483"/>
      <c r="CC91" s="483"/>
      <c r="CD91" s="483"/>
      <c r="CE91" s="483"/>
      <c r="CF91" s="483"/>
      <c r="CG91" s="477"/>
      <c r="CH91" s="483"/>
      <c r="CI91" s="467"/>
      <c r="CJ91" s="467"/>
      <c r="CK91" s="467"/>
      <c r="CL91" s="484"/>
      <c r="CM91" s="467"/>
      <c r="CN91" s="467"/>
      <c r="CO91" s="467"/>
      <c r="CP91" s="467"/>
    </row>
    <row r="92" spans="2:94" s="486" customFormat="1" ht="71.25" customHeight="1">
      <c r="B92" s="374" t="s">
        <v>73</v>
      </c>
      <c r="C92" s="465">
        <v>237369</v>
      </c>
      <c r="D92" s="467" t="s">
        <v>154</v>
      </c>
      <c r="E92" s="374">
        <v>90</v>
      </c>
      <c r="F92" s="467" t="s">
        <v>1771</v>
      </c>
      <c r="G92" s="467" t="s">
        <v>1772</v>
      </c>
      <c r="H92" s="465" t="s">
        <v>2143</v>
      </c>
      <c r="I92" s="465" t="s">
        <v>89</v>
      </c>
      <c r="J92" s="465" t="s">
        <v>1817</v>
      </c>
      <c r="K92" s="465" t="s">
        <v>1818</v>
      </c>
      <c r="L92" s="465" t="s">
        <v>2461</v>
      </c>
      <c r="M92" s="465" t="s">
        <v>91</v>
      </c>
      <c r="N92" s="467" t="s">
        <v>1862</v>
      </c>
      <c r="O92" s="465" t="s">
        <v>1863</v>
      </c>
      <c r="P92" s="471" t="s">
        <v>1896</v>
      </c>
      <c r="Q92" s="467" t="s">
        <v>2462</v>
      </c>
      <c r="R92" s="467" t="s">
        <v>1921</v>
      </c>
      <c r="S92" s="467" t="s">
        <v>2463</v>
      </c>
      <c r="T92" s="465">
        <v>5000</v>
      </c>
      <c r="U92" s="465" t="s">
        <v>74</v>
      </c>
      <c r="V92" s="465" t="s">
        <v>75</v>
      </c>
      <c r="W92" s="165"/>
      <c r="X92" s="499" t="s">
        <v>2164</v>
      </c>
      <c r="Y92" s="465">
        <v>4</v>
      </c>
      <c r="Z92" s="165" t="str">
        <f t="shared" si="18"/>
        <v>3</v>
      </c>
      <c r="AA92" s="465">
        <v>3</v>
      </c>
      <c r="AB92" s="165" t="str">
        <f t="shared" si="19"/>
        <v>1</v>
      </c>
      <c r="AC92" s="465">
        <v>2</v>
      </c>
      <c r="AD92" s="465">
        <v>16433</v>
      </c>
      <c r="AE92" s="465">
        <v>0</v>
      </c>
      <c r="AF92" s="465">
        <v>0</v>
      </c>
      <c r="AG92" s="474">
        <v>19667</v>
      </c>
      <c r="AH92" s="474">
        <f t="shared" si="21"/>
        <v>36100</v>
      </c>
      <c r="AI92" s="474">
        <f t="shared" si="22"/>
        <v>6016.666666666667</v>
      </c>
      <c r="AJ92" s="376" t="e">
        <f>LOOKUP(AI92,#REF!,#REF!)</f>
        <v>#REF!</v>
      </c>
      <c r="AK92" s="474">
        <f t="shared" si="23"/>
        <v>433200</v>
      </c>
      <c r="AL92" s="465">
        <v>400</v>
      </c>
      <c r="AM92" s="465">
        <v>4773</v>
      </c>
      <c r="AN92" s="465">
        <v>1300</v>
      </c>
      <c r="AO92" s="465" t="s">
        <v>90</v>
      </c>
      <c r="AP92" s="474">
        <f>AN92+AM92+AL92</f>
        <v>6473</v>
      </c>
      <c r="AQ92" s="474">
        <v>9910</v>
      </c>
      <c r="AR92" s="474">
        <f t="shared" si="25"/>
        <v>3303.3333333333335</v>
      </c>
      <c r="AS92" s="165" t="str">
        <f t="shared" si="35"/>
        <v>1</v>
      </c>
      <c r="AT92" s="465">
        <v>19200</v>
      </c>
      <c r="AU92" s="465">
        <v>10000</v>
      </c>
      <c r="AV92" s="465">
        <v>2000</v>
      </c>
      <c r="AW92" s="479">
        <f t="shared" si="26"/>
        <v>5.5401662049861494E-2</v>
      </c>
      <c r="AX92" s="165" t="str">
        <f t="shared" si="27"/>
        <v>0</v>
      </c>
      <c r="AY92" s="465">
        <v>8000</v>
      </c>
      <c r="AZ92" s="465">
        <v>5000</v>
      </c>
      <c r="BA92" s="474">
        <f>AT92+AU92+AV92+AW92+AX92+AY92+AZ92</f>
        <v>44200.055401662044</v>
      </c>
      <c r="BB92" s="474">
        <f t="shared" ref="BB92:BB101" si="41">BA92*12</f>
        <v>530400.66481994453</v>
      </c>
      <c r="BC92" s="474">
        <f>AN92-BA92</f>
        <v>-42900.055401662044</v>
      </c>
      <c r="BD92" s="465">
        <v>1</v>
      </c>
      <c r="BE92" s="465" t="s">
        <v>1933</v>
      </c>
      <c r="BF92" s="470">
        <v>1984</v>
      </c>
      <c r="BG92" s="465" t="s">
        <v>1936</v>
      </c>
      <c r="BH92" s="378" t="str">
        <f t="shared" si="30"/>
        <v>0</v>
      </c>
      <c r="BI92" s="465" t="s">
        <v>90</v>
      </c>
      <c r="BJ92" s="165" t="e">
        <f>LOOKUP($BI92,#REF!,#REF!)</f>
        <v>#REF!</v>
      </c>
      <c r="BK92" s="470">
        <v>0</v>
      </c>
      <c r="BL92" s="465" t="s">
        <v>1956</v>
      </c>
      <c r="BM92" s="467" t="s">
        <v>2188</v>
      </c>
      <c r="BN92" s="379">
        <v>0</v>
      </c>
      <c r="BO92" s="465" t="s">
        <v>1966</v>
      </c>
      <c r="BP92" s="378" t="str">
        <f t="shared" si="20"/>
        <v>0</v>
      </c>
      <c r="BQ92" s="474">
        <v>0</v>
      </c>
      <c r="BR92" s="465">
        <v>75000</v>
      </c>
      <c r="BS92" s="465">
        <v>0</v>
      </c>
      <c r="BT92" s="465">
        <v>0</v>
      </c>
      <c r="BU92" s="481">
        <f t="shared" si="31"/>
        <v>75000</v>
      </c>
      <c r="BV92" s="376" t="e">
        <f t="shared" si="38"/>
        <v>#REF!</v>
      </c>
      <c r="BW92" s="376">
        <f t="shared" si="39"/>
        <v>0</v>
      </c>
      <c r="BX92" s="376" t="e">
        <f t="shared" si="40"/>
        <v>#REF!</v>
      </c>
      <c r="BY92" s="482" t="s">
        <v>2165</v>
      </c>
      <c r="BZ92" s="483"/>
      <c r="CA92" s="483"/>
      <c r="CB92" s="483"/>
      <c r="CC92" s="483"/>
      <c r="CD92" s="483"/>
      <c r="CE92" s="483"/>
      <c r="CF92" s="483"/>
      <c r="CG92" s="477"/>
      <c r="CH92" s="483"/>
      <c r="CI92" s="467"/>
      <c r="CJ92" s="467"/>
      <c r="CK92" s="467"/>
      <c r="CL92" s="484"/>
      <c r="CM92" s="467"/>
      <c r="CN92" s="467"/>
      <c r="CO92" s="467"/>
      <c r="CP92" s="467"/>
    </row>
    <row r="93" spans="2:94" s="486" customFormat="1" ht="71.25" customHeight="1">
      <c r="B93" s="374" t="s">
        <v>73</v>
      </c>
      <c r="C93" s="465">
        <v>10176817</v>
      </c>
      <c r="D93" s="467" t="s">
        <v>154</v>
      </c>
      <c r="E93" s="374">
        <v>91</v>
      </c>
      <c r="F93" s="467" t="s">
        <v>1773</v>
      </c>
      <c r="G93" s="467" t="s">
        <v>1549</v>
      </c>
      <c r="H93" s="465" t="s">
        <v>2143</v>
      </c>
      <c r="I93" s="465" t="s">
        <v>89</v>
      </c>
      <c r="J93" s="468">
        <v>36406</v>
      </c>
      <c r="K93" s="465" t="s">
        <v>1819</v>
      </c>
      <c r="L93" s="465" t="s">
        <v>2464</v>
      </c>
      <c r="M93" s="465" t="s">
        <v>77</v>
      </c>
      <c r="N93" s="467" t="s">
        <v>1864</v>
      </c>
      <c r="O93" s="465" t="s">
        <v>1865</v>
      </c>
      <c r="P93" s="471" t="s">
        <v>1897</v>
      </c>
      <c r="Q93" s="467" t="s">
        <v>2465</v>
      </c>
      <c r="R93" s="467" t="s">
        <v>1922</v>
      </c>
      <c r="S93" s="467" t="s">
        <v>2466</v>
      </c>
      <c r="T93" s="465" t="s">
        <v>2158</v>
      </c>
      <c r="U93" s="465" t="s">
        <v>74</v>
      </c>
      <c r="V93" s="465" t="s">
        <v>75</v>
      </c>
      <c r="W93" s="165"/>
      <c r="X93" s="499" t="s">
        <v>2166</v>
      </c>
      <c r="Y93" s="465">
        <v>6</v>
      </c>
      <c r="Z93" s="165" t="str">
        <f t="shared" si="18"/>
        <v>5</v>
      </c>
      <c r="AA93" s="465">
        <v>5</v>
      </c>
      <c r="AB93" s="165" t="str">
        <f t="shared" si="19"/>
        <v>2</v>
      </c>
      <c r="AC93" s="465">
        <v>1</v>
      </c>
      <c r="AD93" s="465">
        <v>30000</v>
      </c>
      <c r="AE93" s="465">
        <v>0</v>
      </c>
      <c r="AF93" s="465">
        <v>0</v>
      </c>
      <c r="AG93" s="474">
        <v>0</v>
      </c>
      <c r="AH93" s="474">
        <f t="shared" si="21"/>
        <v>30000</v>
      </c>
      <c r="AI93" s="474">
        <f t="shared" si="22"/>
        <v>4285.7142857142853</v>
      </c>
      <c r="AJ93" s="376" t="e">
        <f>LOOKUP(AI93,#REF!,#REF!)</f>
        <v>#REF!</v>
      </c>
      <c r="AK93" s="474">
        <f t="shared" si="23"/>
        <v>360000</v>
      </c>
      <c r="AL93" s="465">
        <v>906</v>
      </c>
      <c r="AM93" s="465">
        <v>2167</v>
      </c>
      <c r="AN93" s="465">
        <v>0</v>
      </c>
      <c r="AO93" s="465" t="s">
        <v>90</v>
      </c>
      <c r="AP93" s="474">
        <f>AM93+AL93</f>
        <v>3073</v>
      </c>
      <c r="AQ93" s="474">
        <v>12000</v>
      </c>
      <c r="AR93" s="474">
        <f t="shared" si="25"/>
        <v>2400</v>
      </c>
      <c r="AS93" s="165" t="str">
        <f t="shared" si="35"/>
        <v>1</v>
      </c>
      <c r="AT93" s="465">
        <v>25500</v>
      </c>
      <c r="AU93" s="465">
        <v>5100</v>
      </c>
      <c r="AV93" s="465">
        <v>300</v>
      </c>
      <c r="AW93" s="479">
        <f t="shared" si="26"/>
        <v>0.01</v>
      </c>
      <c r="AX93" s="165" t="str">
        <f t="shared" si="27"/>
        <v>0</v>
      </c>
      <c r="AY93" s="465">
        <v>3000</v>
      </c>
      <c r="AZ93" s="465">
        <v>4100</v>
      </c>
      <c r="BA93" s="474">
        <f>AZ93+AY93+AX93+AW93+AV93+AU93+AT93</f>
        <v>38000.01</v>
      </c>
      <c r="BB93" s="474">
        <f t="shared" si="41"/>
        <v>456000.12</v>
      </c>
      <c r="BC93" s="474">
        <f>AN93-BA93</f>
        <v>-38000.01</v>
      </c>
      <c r="BD93" s="465" t="s">
        <v>76</v>
      </c>
      <c r="BE93" s="465" t="s">
        <v>76</v>
      </c>
      <c r="BF93" s="465" t="s">
        <v>76</v>
      </c>
      <c r="BG93" s="465" t="s">
        <v>76</v>
      </c>
      <c r="BH93" s="378" t="str">
        <f t="shared" si="30"/>
        <v>0</v>
      </c>
      <c r="BI93" s="465" t="s">
        <v>76</v>
      </c>
      <c r="BJ93" s="165" t="e">
        <f>LOOKUP($BI93,#REF!,#REF!)</f>
        <v>#REF!</v>
      </c>
      <c r="BK93" s="465">
        <v>0</v>
      </c>
      <c r="BL93" s="465">
        <v>0</v>
      </c>
      <c r="BM93" s="465" t="s">
        <v>2188</v>
      </c>
      <c r="BN93" s="379">
        <v>0</v>
      </c>
      <c r="BO93" s="465">
        <v>0</v>
      </c>
      <c r="BP93" s="378" t="str">
        <f t="shared" si="20"/>
        <v>0</v>
      </c>
      <c r="BQ93" s="465">
        <v>0</v>
      </c>
      <c r="BR93" s="465">
        <v>0</v>
      </c>
      <c r="BS93" s="465">
        <v>0</v>
      </c>
      <c r="BT93" s="465">
        <v>0</v>
      </c>
      <c r="BU93" s="481">
        <f t="shared" si="31"/>
        <v>0</v>
      </c>
      <c r="BV93" s="376" t="e">
        <f t="shared" si="38"/>
        <v>#REF!</v>
      </c>
      <c r="BW93" s="376">
        <f t="shared" si="39"/>
        <v>0</v>
      </c>
      <c r="BX93" s="376" t="e">
        <f t="shared" si="40"/>
        <v>#REF!</v>
      </c>
      <c r="BY93" s="482" t="s">
        <v>2167</v>
      </c>
      <c r="BZ93" s="483"/>
      <c r="CA93" s="483"/>
      <c r="CB93" s="483"/>
      <c r="CC93" s="483"/>
      <c r="CD93" s="483"/>
      <c r="CE93" s="483"/>
      <c r="CF93" s="483"/>
      <c r="CG93" s="477"/>
      <c r="CH93" s="483"/>
      <c r="CI93" s="467"/>
      <c r="CJ93" s="467"/>
      <c r="CK93" s="467"/>
      <c r="CL93" s="484"/>
      <c r="CM93" s="467"/>
      <c r="CN93" s="467"/>
      <c r="CO93" s="467"/>
      <c r="CP93" s="467"/>
    </row>
    <row r="94" spans="2:94" s="486" customFormat="1" ht="71.25" customHeight="1">
      <c r="B94" s="374" t="s">
        <v>73</v>
      </c>
      <c r="C94" s="465">
        <v>10223117</v>
      </c>
      <c r="D94" s="467" t="s">
        <v>154</v>
      </c>
      <c r="E94" s="374">
        <v>92</v>
      </c>
      <c r="F94" s="467" t="s">
        <v>1774</v>
      </c>
      <c r="G94" s="467" t="s">
        <v>1775</v>
      </c>
      <c r="H94" s="465" t="s">
        <v>2143</v>
      </c>
      <c r="I94" s="465" t="s">
        <v>89</v>
      </c>
      <c r="J94" s="465" t="s">
        <v>1820</v>
      </c>
      <c r="K94" s="465" t="s">
        <v>1821</v>
      </c>
      <c r="L94" s="465" t="s">
        <v>2467</v>
      </c>
      <c r="M94" s="470" t="s">
        <v>91</v>
      </c>
      <c r="N94" s="465" t="s">
        <v>1866</v>
      </c>
      <c r="O94" s="465" t="s">
        <v>1867</v>
      </c>
      <c r="P94" s="471" t="s">
        <v>1898</v>
      </c>
      <c r="Q94" s="467" t="s">
        <v>2468</v>
      </c>
      <c r="R94" s="467" t="s">
        <v>1923</v>
      </c>
      <c r="S94" s="467" t="s">
        <v>2469</v>
      </c>
      <c r="T94" s="465">
        <v>15000</v>
      </c>
      <c r="U94" s="465" t="s">
        <v>74</v>
      </c>
      <c r="V94" s="465" t="s">
        <v>75</v>
      </c>
      <c r="W94" s="165"/>
      <c r="X94" s="499" t="s">
        <v>2168</v>
      </c>
      <c r="Y94" s="465">
        <v>4</v>
      </c>
      <c r="Z94" s="165" t="str">
        <f t="shared" si="18"/>
        <v>3</v>
      </c>
      <c r="AA94" s="465">
        <v>3</v>
      </c>
      <c r="AB94" s="165" t="str">
        <f t="shared" si="19"/>
        <v>1</v>
      </c>
      <c r="AC94" s="465">
        <v>1</v>
      </c>
      <c r="AD94" s="465">
        <v>18000</v>
      </c>
      <c r="AE94" s="465">
        <v>3000</v>
      </c>
      <c r="AF94" s="465">
        <v>0</v>
      </c>
      <c r="AG94" s="474">
        <v>0</v>
      </c>
      <c r="AH94" s="474">
        <f t="shared" si="21"/>
        <v>21000</v>
      </c>
      <c r="AI94" s="474">
        <f t="shared" si="22"/>
        <v>4200</v>
      </c>
      <c r="AJ94" s="376" t="e">
        <f>LOOKUP(AI94,#REF!,#REF!)</f>
        <v>#REF!</v>
      </c>
      <c r="AK94" s="474">
        <f t="shared" si="23"/>
        <v>252000</v>
      </c>
      <c r="AL94" s="465">
        <v>210</v>
      </c>
      <c r="AM94" s="470">
        <v>1571</v>
      </c>
      <c r="AN94" s="470">
        <v>0</v>
      </c>
      <c r="AO94" s="465">
        <v>0</v>
      </c>
      <c r="AP94" s="465">
        <f>AM94+AL94</f>
        <v>1781</v>
      </c>
      <c r="AQ94" s="474">
        <v>4200</v>
      </c>
      <c r="AR94" s="474">
        <f t="shared" si="25"/>
        <v>1400</v>
      </c>
      <c r="AS94" s="165" t="str">
        <f t="shared" si="35"/>
        <v>2</v>
      </c>
      <c r="AT94" s="465">
        <v>24500</v>
      </c>
      <c r="AU94" s="465">
        <v>8000</v>
      </c>
      <c r="AV94" s="465">
        <v>0</v>
      </c>
      <c r="AW94" s="479">
        <f t="shared" si="26"/>
        <v>0</v>
      </c>
      <c r="AX94" s="165" t="str">
        <f t="shared" si="27"/>
        <v>0</v>
      </c>
      <c r="AY94" s="465">
        <v>3000</v>
      </c>
      <c r="AZ94" s="465">
        <v>1000</v>
      </c>
      <c r="BA94" s="474">
        <v>41331</v>
      </c>
      <c r="BB94" s="474">
        <f t="shared" si="41"/>
        <v>495972</v>
      </c>
      <c r="BC94" s="474">
        <f>AN94-BA94</f>
        <v>-41331</v>
      </c>
      <c r="BD94" s="465" t="s">
        <v>76</v>
      </c>
      <c r="BE94" s="465" t="s">
        <v>76</v>
      </c>
      <c r="BF94" s="465" t="s">
        <v>76</v>
      </c>
      <c r="BG94" s="465" t="s">
        <v>76</v>
      </c>
      <c r="BH94" s="378" t="str">
        <f t="shared" si="30"/>
        <v>0</v>
      </c>
      <c r="BI94" s="465" t="s">
        <v>76</v>
      </c>
      <c r="BJ94" s="165" t="e">
        <f>LOOKUP($BI94,#REF!,#REF!)</f>
        <v>#REF!</v>
      </c>
      <c r="BK94" s="465">
        <v>0</v>
      </c>
      <c r="BL94" s="465">
        <v>0</v>
      </c>
      <c r="BM94" s="465" t="s">
        <v>2188</v>
      </c>
      <c r="BN94" s="379">
        <v>0</v>
      </c>
      <c r="BO94" s="465">
        <v>0</v>
      </c>
      <c r="BP94" s="378" t="str">
        <f t="shared" si="20"/>
        <v>0</v>
      </c>
      <c r="BQ94" s="465">
        <v>0</v>
      </c>
      <c r="BR94" s="465">
        <v>0</v>
      </c>
      <c r="BS94" s="465">
        <v>0</v>
      </c>
      <c r="BT94" s="465">
        <v>0</v>
      </c>
      <c r="BU94" s="481">
        <f t="shared" si="31"/>
        <v>0</v>
      </c>
      <c r="BV94" s="376" t="e">
        <f t="shared" si="38"/>
        <v>#REF!</v>
      </c>
      <c r="BW94" s="376">
        <f t="shared" si="39"/>
        <v>0</v>
      </c>
      <c r="BX94" s="376" t="e">
        <f t="shared" si="40"/>
        <v>#REF!</v>
      </c>
      <c r="BY94" s="482" t="s">
        <v>2169</v>
      </c>
      <c r="BZ94" s="483"/>
      <c r="CA94" s="483"/>
      <c r="CB94" s="483"/>
      <c r="CC94" s="483"/>
      <c r="CD94" s="483"/>
      <c r="CE94" s="483"/>
      <c r="CF94" s="483"/>
      <c r="CG94" s="477"/>
      <c r="CH94" s="483"/>
      <c r="CI94" s="467"/>
      <c r="CJ94" s="467"/>
      <c r="CK94" s="467"/>
      <c r="CL94" s="484"/>
      <c r="CM94" s="467"/>
      <c r="CN94" s="467"/>
      <c r="CO94" s="467"/>
      <c r="CP94" s="467"/>
    </row>
    <row r="95" spans="2:94" s="486" customFormat="1" ht="71.25" customHeight="1">
      <c r="B95" s="374" t="s">
        <v>73</v>
      </c>
      <c r="C95" s="465">
        <v>10916317</v>
      </c>
      <c r="D95" s="467" t="s">
        <v>154</v>
      </c>
      <c r="E95" s="374">
        <v>93</v>
      </c>
      <c r="F95" s="467" t="s">
        <v>1976</v>
      </c>
      <c r="G95" s="467" t="s">
        <v>1776</v>
      </c>
      <c r="H95" s="465" t="s">
        <v>2143</v>
      </c>
      <c r="I95" s="465" t="s">
        <v>89</v>
      </c>
      <c r="J95" s="470" t="s">
        <v>1822</v>
      </c>
      <c r="K95" s="465" t="s">
        <v>1823</v>
      </c>
      <c r="L95" s="465" t="s">
        <v>2470</v>
      </c>
      <c r="M95" s="470" t="s">
        <v>91</v>
      </c>
      <c r="N95" s="467" t="s">
        <v>1868</v>
      </c>
      <c r="O95" s="465" t="s">
        <v>1869</v>
      </c>
      <c r="P95" s="471" t="s">
        <v>1899</v>
      </c>
      <c r="Q95" s="467" t="s">
        <v>2471</v>
      </c>
      <c r="R95" s="467" t="s">
        <v>1924</v>
      </c>
      <c r="S95" s="467" t="s">
        <v>2472</v>
      </c>
      <c r="T95" s="465" t="s">
        <v>2170</v>
      </c>
      <c r="U95" s="465" t="s">
        <v>74</v>
      </c>
      <c r="V95" s="465" t="s">
        <v>75</v>
      </c>
      <c r="W95" s="165"/>
      <c r="X95" s="499" t="s">
        <v>2172</v>
      </c>
      <c r="Y95" s="465">
        <v>4</v>
      </c>
      <c r="Z95" s="165" t="str">
        <f t="shared" si="18"/>
        <v>3</v>
      </c>
      <c r="AA95" s="465">
        <v>3</v>
      </c>
      <c r="AB95" s="165" t="str">
        <f t="shared" si="19"/>
        <v>1</v>
      </c>
      <c r="AC95" s="465">
        <v>0</v>
      </c>
      <c r="AD95" s="465">
        <v>25000</v>
      </c>
      <c r="AE95" s="465">
        <v>0</v>
      </c>
      <c r="AF95" s="465">
        <v>0</v>
      </c>
      <c r="AG95" s="474">
        <v>0</v>
      </c>
      <c r="AH95" s="474">
        <f t="shared" si="21"/>
        <v>25000</v>
      </c>
      <c r="AI95" s="474">
        <f t="shared" si="22"/>
        <v>6250</v>
      </c>
      <c r="AJ95" s="376" t="e">
        <f>LOOKUP(AI95,#REF!,#REF!)</f>
        <v>#REF!</v>
      </c>
      <c r="AK95" s="474">
        <f t="shared" si="23"/>
        <v>300000</v>
      </c>
      <c r="AL95" s="465">
        <v>200</v>
      </c>
      <c r="AM95" s="465">
        <v>2250</v>
      </c>
      <c r="AN95" s="465">
        <v>400</v>
      </c>
      <c r="AO95" s="465">
        <v>160</v>
      </c>
      <c r="AP95" s="474">
        <f>AO95+AN95+AM95+AL95</f>
        <v>3010</v>
      </c>
      <c r="AQ95" s="474">
        <v>9545</v>
      </c>
      <c r="AR95" s="474">
        <f t="shared" si="25"/>
        <v>3181.6666666666665</v>
      </c>
      <c r="AS95" s="165" t="str">
        <f t="shared" si="35"/>
        <v>1</v>
      </c>
      <c r="AT95" s="465">
        <v>26000</v>
      </c>
      <c r="AU95" s="465">
        <v>8000</v>
      </c>
      <c r="AV95" s="465">
        <v>1000</v>
      </c>
      <c r="AW95" s="479">
        <f t="shared" si="26"/>
        <v>0.04</v>
      </c>
      <c r="AX95" s="165" t="str">
        <f t="shared" si="27"/>
        <v>0</v>
      </c>
      <c r="AY95" s="465" t="s">
        <v>90</v>
      </c>
      <c r="AZ95" s="465">
        <v>2500</v>
      </c>
      <c r="BA95" s="474">
        <f>AZ95+AX95+AW95+AV95+AU95+AT95</f>
        <v>37500.04</v>
      </c>
      <c r="BB95" s="474">
        <f t="shared" si="41"/>
        <v>450000.48</v>
      </c>
      <c r="BC95" s="474">
        <v>-25045</v>
      </c>
      <c r="BD95" s="465" t="s">
        <v>76</v>
      </c>
      <c r="BE95" s="465" t="s">
        <v>76</v>
      </c>
      <c r="BF95" s="465" t="s">
        <v>76</v>
      </c>
      <c r="BG95" s="465" t="s">
        <v>76</v>
      </c>
      <c r="BH95" s="378" t="str">
        <f t="shared" si="30"/>
        <v>0</v>
      </c>
      <c r="BI95" s="465" t="s">
        <v>76</v>
      </c>
      <c r="BJ95" s="165" t="e">
        <f>LOOKUP($BI95,#REF!,#REF!)</f>
        <v>#REF!</v>
      </c>
      <c r="BK95" s="465">
        <v>0</v>
      </c>
      <c r="BL95" s="467" t="s">
        <v>1868</v>
      </c>
      <c r="BM95" s="465" t="s">
        <v>2187</v>
      </c>
      <c r="BN95" s="379">
        <v>0</v>
      </c>
      <c r="BO95" s="465" t="s">
        <v>1961</v>
      </c>
      <c r="BP95" s="378" t="str">
        <f t="shared" si="20"/>
        <v>0</v>
      </c>
      <c r="BQ95" s="474">
        <v>2000000</v>
      </c>
      <c r="BR95" s="465">
        <v>0</v>
      </c>
      <c r="BS95" s="465">
        <v>0</v>
      </c>
      <c r="BT95" s="465">
        <v>0</v>
      </c>
      <c r="BU95" s="481">
        <f t="shared" si="31"/>
        <v>2000000</v>
      </c>
      <c r="BV95" s="376" t="e">
        <f t="shared" si="38"/>
        <v>#REF!</v>
      </c>
      <c r="BW95" s="376">
        <f t="shared" si="39"/>
        <v>0</v>
      </c>
      <c r="BX95" s="376" t="e">
        <f t="shared" si="40"/>
        <v>#REF!</v>
      </c>
      <c r="BY95" s="482" t="s">
        <v>2171</v>
      </c>
      <c r="BZ95" s="483"/>
      <c r="CA95" s="483"/>
      <c r="CB95" s="483"/>
      <c r="CC95" s="483"/>
      <c r="CD95" s="483"/>
      <c r="CE95" s="483"/>
      <c r="CF95" s="483"/>
      <c r="CG95" s="477"/>
      <c r="CH95" s="483"/>
      <c r="CI95" s="467"/>
      <c r="CJ95" s="467"/>
      <c r="CK95" s="467"/>
      <c r="CL95" s="484"/>
      <c r="CM95" s="467"/>
      <c r="CN95" s="467"/>
      <c r="CO95" s="467"/>
      <c r="CP95" s="467"/>
    </row>
    <row r="96" spans="2:94" s="486" customFormat="1" ht="71.25" customHeight="1">
      <c r="B96" s="374" t="s">
        <v>73</v>
      </c>
      <c r="C96" s="465">
        <v>217124</v>
      </c>
      <c r="D96" s="467" t="s">
        <v>154</v>
      </c>
      <c r="E96" s="374">
        <v>94</v>
      </c>
      <c r="F96" s="467" t="s">
        <v>1777</v>
      </c>
      <c r="G96" s="467" t="s">
        <v>1778</v>
      </c>
      <c r="H96" s="465" t="s">
        <v>2143</v>
      </c>
      <c r="I96" s="465" t="s">
        <v>89</v>
      </c>
      <c r="J96" s="468">
        <v>36313</v>
      </c>
      <c r="K96" s="465" t="s">
        <v>1824</v>
      </c>
      <c r="L96" s="465" t="s">
        <v>2473</v>
      </c>
      <c r="M96" s="465" t="s">
        <v>91</v>
      </c>
      <c r="N96" s="467" t="s">
        <v>1870</v>
      </c>
      <c r="O96" s="465" t="s">
        <v>1871</v>
      </c>
      <c r="P96" s="471" t="s">
        <v>1900</v>
      </c>
      <c r="Q96" s="467" t="s">
        <v>1925</v>
      </c>
      <c r="R96" s="467" t="s">
        <v>1926</v>
      </c>
      <c r="S96" s="467" t="s">
        <v>1926</v>
      </c>
      <c r="T96" s="465" t="s">
        <v>2474</v>
      </c>
      <c r="U96" s="465" t="s">
        <v>74</v>
      </c>
      <c r="V96" s="465" t="s">
        <v>2475</v>
      </c>
      <c r="W96" s="165"/>
      <c r="X96" s="499" t="s">
        <v>2173</v>
      </c>
      <c r="Y96" s="465">
        <v>4</v>
      </c>
      <c r="Z96" s="165" t="str">
        <f t="shared" si="18"/>
        <v>3</v>
      </c>
      <c r="AA96" s="465">
        <v>2</v>
      </c>
      <c r="AB96" s="165" t="str">
        <f t="shared" si="19"/>
        <v>1</v>
      </c>
      <c r="AC96" s="465">
        <v>0</v>
      </c>
      <c r="AD96" s="465">
        <v>21107</v>
      </c>
      <c r="AE96" s="465">
        <v>13000</v>
      </c>
      <c r="AF96" s="465">
        <v>0</v>
      </c>
      <c r="AG96" s="474">
        <v>0</v>
      </c>
      <c r="AH96" s="474">
        <f t="shared" si="21"/>
        <v>34107</v>
      </c>
      <c r="AI96" s="474">
        <f t="shared" si="22"/>
        <v>8526.75</v>
      </c>
      <c r="AJ96" s="376" t="e">
        <f>LOOKUP(AI96,#REF!,#REF!)</f>
        <v>#REF!</v>
      </c>
      <c r="AK96" s="474">
        <f t="shared" si="23"/>
        <v>409284</v>
      </c>
      <c r="AL96" s="465">
        <v>405</v>
      </c>
      <c r="AM96" s="465">
        <v>3156</v>
      </c>
      <c r="AN96" s="465">
        <v>2574</v>
      </c>
      <c r="AO96" s="465" t="s">
        <v>90</v>
      </c>
      <c r="AP96" s="474">
        <f>AL96+AM96+AN96</f>
        <v>6135</v>
      </c>
      <c r="AQ96" s="470"/>
      <c r="AR96" s="474">
        <f t="shared" si="25"/>
        <v>0</v>
      </c>
      <c r="AS96" s="165" t="str">
        <f t="shared" si="35"/>
        <v>3</v>
      </c>
      <c r="AT96" s="474">
        <v>7900</v>
      </c>
      <c r="AU96" s="465">
        <v>14000</v>
      </c>
      <c r="AV96" s="465">
        <v>3000</v>
      </c>
      <c r="AW96" s="479">
        <f t="shared" si="26"/>
        <v>8.7958483595742806E-2</v>
      </c>
      <c r="AX96" s="165" t="str">
        <f t="shared" si="27"/>
        <v>0</v>
      </c>
      <c r="AY96" s="465" t="s">
        <v>90</v>
      </c>
      <c r="AZ96" s="465">
        <v>7000</v>
      </c>
      <c r="BA96" s="474">
        <v>38035</v>
      </c>
      <c r="BB96" s="474">
        <f t="shared" si="41"/>
        <v>456420</v>
      </c>
      <c r="BC96" s="474">
        <f>AN96-BA96</f>
        <v>-35461</v>
      </c>
      <c r="BD96" s="465">
        <v>1</v>
      </c>
      <c r="BE96" s="465" t="s">
        <v>1933</v>
      </c>
      <c r="BF96" s="465">
        <v>1989</v>
      </c>
      <c r="BG96" s="465" t="s">
        <v>1936</v>
      </c>
      <c r="BH96" s="378" t="str">
        <f t="shared" si="30"/>
        <v>0</v>
      </c>
      <c r="BI96" s="465" t="s">
        <v>90</v>
      </c>
      <c r="BJ96" s="165" t="e">
        <f>LOOKUP($BI96,#REF!,#REF!)</f>
        <v>#REF!</v>
      </c>
      <c r="BK96" s="465">
        <v>0</v>
      </c>
      <c r="BL96" s="467" t="s">
        <v>1870</v>
      </c>
      <c r="BM96" s="465" t="s">
        <v>2187</v>
      </c>
      <c r="BN96" s="379">
        <v>0</v>
      </c>
      <c r="BO96" s="465" t="s">
        <v>1961</v>
      </c>
      <c r="BP96" s="378" t="str">
        <f t="shared" si="20"/>
        <v>0</v>
      </c>
      <c r="BQ96" s="465">
        <v>4500000</v>
      </c>
      <c r="BR96" s="465">
        <v>55000</v>
      </c>
      <c r="BS96" s="465">
        <v>0</v>
      </c>
      <c r="BT96" s="465">
        <v>0</v>
      </c>
      <c r="BU96" s="481">
        <f t="shared" si="31"/>
        <v>4555000</v>
      </c>
      <c r="BV96" s="376" t="e">
        <f t="shared" si="38"/>
        <v>#REF!</v>
      </c>
      <c r="BW96" s="376">
        <f t="shared" si="39"/>
        <v>0</v>
      </c>
      <c r="BX96" s="376" t="e">
        <f t="shared" si="40"/>
        <v>#REF!</v>
      </c>
      <c r="BY96" s="482" t="s">
        <v>2174</v>
      </c>
      <c r="BZ96" s="483"/>
      <c r="CA96" s="483"/>
      <c r="CB96" s="483"/>
      <c r="CC96" s="483"/>
      <c r="CD96" s="483"/>
      <c r="CE96" s="483"/>
      <c r="CF96" s="483"/>
      <c r="CG96" s="477"/>
      <c r="CH96" s="483"/>
      <c r="CI96" s="467"/>
      <c r="CJ96" s="467"/>
      <c r="CK96" s="467"/>
      <c r="CL96" s="484"/>
      <c r="CM96" s="467"/>
      <c r="CN96" s="467"/>
      <c r="CO96" s="467"/>
      <c r="CP96" s="467"/>
    </row>
    <row r="97" spans="2:94" s="486" customFormat="1" ht="71.25" customHeight="1">
      <c r="B97" s="374" t="s">
        <v>73</v>
      </c>
      <c r="C97" s="465">
        <v>10215617</v>
      </c>
      <c r="D97" s="467" t="s">
        <v>154</v>
      </c>
      <c r="E97" s="374">
        <v>95</v>
      </c>
      <c r="F97" s="467" t="s">
        <v>1779</v>
      </c>
      <c r="G97" s="467" t="s">
        <v>1780</v>
      </c>
      <c r="H97" s="465" t="s">
        <v>2143</v>
      </c>
      <c r="I97" s="465" t="s">
        <v>89</v>
      </c>
      <c r="J97" s="468">
        <v>36802</v>
      </c>
      <c r="K97" s="465" t="s">
        <v>1825</v>
      </c>
      <c r="L97" s="465" t="s">
        <v>2450</v>
      </c>
      <c r="M97" s="465" t="s">
        <v>91</v>
      </c>
      <c r="N97" s="467" t="s">
        <v>1872</v>
      </c>
      <c r="O97" s="465" t="s">
        <v>1873</v>
      </c>
      <c r="P97" s="471" t="s">
        <v>1901</v>
      </c>
      <c r="Q97" s="467" t="s">
        <v>2476</v>
      </c>
      <c r="R97" s="467" t="s">
        <v>1927</v>
      </c>
      <c r="S97" s="467" t="s">
        <v>2477</v>
      </c>
      <c r="T97" s="465" t="s">
        <v>2478</v>
      </c>
      <c r="U97" s="465" t="s">
        <v>74</v>
      </c>
      <c r="V97" s="465" t="s">
        <v>75</v>
      </c>
      <c r="W97" s="165"/>
      <c r="X97" s="499" t="s">
        <v>2175</v>
      </c>
      <c r="Y97" s="465">
        <v>5</v>
      </c>
      <c r="Z97" s="165" t="str">
        <f t="shared" si="18"/>
        <v>3</v>
      </c>
      <c r="AA97" s="465">
        <v>2</v>
      </c>
      <c r="AB97" s="165" t="str">
        <f t="shared" si="19"/>
        <v>1</v>
      </c>
      <c r="AC97" s="465">
        <v>0</v>
      </c>
      <c r="AD97" s="465">
        <v>0</v>
      </c>
      <c r="AE97" s="465">
        <v>0</v>
      </c>
      <c r="AF97" s="465">
        <v>0</v>
      </c>
      <c r="AG97" s="474">
        <v>0</v>
      </c>
      <c r="AH97" s="474">
        <v>40000</v>
      </c>
      <c r="AI97" s="474">
        <f t="shared" si="22"/>
        <v>8000</v>
      </c>
      <c r="AJ97" s="376" t="e">
        <f>LOOKUP(AI97,#REF!,#REF!)</f>
        <v>#REF!</v>
      </c>
      <c r="AK97" s="474">
        <f t="shared" si="23"/>
        <v>480000</v>
      </c>
      <c r="AL97" s="465">
        <v>376</v>
      </c>
      <c r="AM97" s="465">
        <v>2183</v>
      </c>
      <c r="AN97" s="465" t="s">
        <v>90</v>
      </c>
      <c r="AO97" s="465" t="s">
        <v>90</v>
      </c>
      <c r="AP97" s="474">
        <f>AM97+AL97</f>
        <v>2559</v>
      </c>
      <c r="AQ97" s="474">
        <v>16500</v>
      </c>
      <c r="AR97" s="474">
        <f t="shared" si="25"/>
        <v>8250</v>
      </c>
      <c r="AS97" s="165" t="str">
        <f t="shared" si="35"/>
        <v>0</v>
      </c>
      <c r="AT97" s="465">
        <v>30900</v>
      </c>
      <c r="AU97" s="465">
        <v>10000</v>
      </c>
      <c r="AV97" s="465">
        <v>1000</v>
      </c>
      <c r="AW97" s="479">
        <f t="shared" si="26"/>
        <v>2.5000000000000001E-2</v>
      </c>
      <c r="AX97" s="165" t="str">
        <f t="shared" si="27"/>
        <v>0</v>
      </c>
      <c r="AY97" s="465" t="s">
        <v>90</v>
      </c>
      <c r="AZ97" s="465">
        <v>1200</v>
      </c>
      <c r="BA97" s="474">
        <f>AZ97+AX97+AW97+AV97+AU97+AT97</f>
        <v>43100.025000000001</v>
      </c>
      <c r="BB97" s="474">
        <f t="shared" si="41"/>
        <v>517200.30000000005</v>
      </c>
      <c r="BC97" s="474">
        <v>-62159</v>
      </c>
      <c r="BD97" s="465">
        <v>1</v>
      </c>
      <c r="BE97" s="465" t="s">
        <v>1933</v>
      </c>
      <c r="BF97" s="465" t="s">
        <v>90</v>
      </c>
      <c r="BG97" s="465" t="s">
        <v>90</v>
      </c>
      <c r="BH97" s="378" t="str">
        <f t="shared" si="30"/>
        <v>0</v>
      </c>
      <c r="BI97" s="465" t="s">
        <v>90</v>
      </c>
      <c r="BJ97" s="165" t="e">
        <f>LOOKUP($BI97,#REF!,#REF!)</f>
        <v>#REF!</v>
      </c>
      <c r="BK97" s="465">
        <v>0</v>
      </c>
      <c r="BL97" s="467" t="s">
        <v>1957</v>
      </c>
      <c r="BM97" s="465" t="s">
        <v>2187</v>
      </c>
      <c r="BN97" s="379">
        <v>0</v>
      </c>
      <c r="BO97" s="465" t="s">
        <v>1961</v>
      </c>
      <c r="BP97" s="378" t="str">
        <f t="shared" si="20"/>
        <v>0</v>
      </c>
      <c r="BQ97" s="465">
        <v>4000000</v>
      </c>
      <c r="BR97" s="465">
        <v>0</v>
      </c>
      <c r="BS97" s="465">
        <v>0</v>
      </c>
      <c r="BT97" s="465">
        <v>0</v>
      </c>
      <c r="BU97" s="481">
        <f t="shared" si="31"/>
        <v>4000000</v>
      </c>
      <c r="BV97" s="376" t="e">
        <f t="shared" si="38"/>
        <v>#REF!</v>
      </c>
      <c r="BW97" s="376">
        <f t="shared" si="39"/>
        <v>0</v>
      </c>
      <c r="BX97" s="376" t="e">
        <f t="shared" si="40"/>
        <v>#REF!</v>
      </c>
      <c r="BY97" s="487"/>
      <c r="BZ97" s="483"/>
      <c r="CA97" s="483"/>
      <c r="CB97" s="483"/>
      <c r="CC97" s="483"/>
      <c r="CD97" s="483"/>
      <c r="CE97" s="483"/>
      <c r="CF97" s="483"/>
      <c r="CG97" s="477"/>
      <c r="CH97" s="483"/>
      <c r="CI97" s="467"/>
      <c r="CJ97" s="467"/>
      <c r="CK97" s="467"/>
      <c r="CL97" s="484"/>
      <c r="CM97" s="467"/>
      <c r="CN97" s="467"/>
      <c r="CO97" s="467"/>
      <c r="CP97" s="467"/>
    </row>
    <row r="98" spans="2:94" s="486" customFormat="1" ht="71.25" customHeight="1">
      <c r="B98" s="374" t="s">
        <v>73</v>
      </c>
      <c r="C98" s="465">
        <v>219839</v>
      </c>
      <c r="D98" s="467" t="s">
        <v>154</v>
      </c>
      <c r="E98" s="374">
        <v>96</v>
      </c>
      <c r="F98" s="467" t="s">
        <v>1781</v>
      </c>
      <c r="G98" s="467" t="s">
        <v>1782</v>
      </c>
      <c r="H98" s="465" t="s">
        <v>2143</v>
      </c>
      <c r="I98" s="465" t="s">
        <v>89</v>
      </c>
      <c r="J98" s="468">
        <v>36526</v>
      </c>
      <c r="K98" s="465" t="s">
        <v>1826</v>
      </c>
      <c r="L98" s="465" t="s">
        <v>2479</v>
      </c>
      <c r="M98" s="465" t="s">
        <v>91</v>
      </c>
      <c r="N98" s="467" t="s">
        <v>1874</v>
      </c>
      <c r="O98" s="465" t="s">
        <v>1875</v>
      </c>
      <c r="P98" s="471" t="s">
        <v>1902</v>
      </c>
      <c r="Q98" s="467" t="s">
        <v>2480</v>
      </c>
      <c r="R98" s="467" t="s">
        <v>1928</v>
      </c>
      <c r="S98" s="467" t="s">
        <v>2481</v>
      </c>
      <c r="T98" s="465">
        <v>2000</v>
      </c>
      <c r="U98" s="465" t="s">
        <v>74</v>
      </c>
      <c r="V98" s="465" t="s">
        <v>75</v>
      </c>
      <c r="W98" s="165"/>
      <c r="X98" s="499" t="s">
        <v>2501</v>
      </c>
      <c r="Y98" s="465">
        <v>6</v>
      </c>
      <c r="Z98" s="165" t="str">
        <f t="shared" si="18"/>
        <v>5</v>
      </c>
      <c r="AA98" s="465">
        <v>2</v>
      </c>
      <c r="AB98" s="165" t="str">
        <f t="shared" si="19"/>
        <v>1</v>
      </c>
      <c r="AC98" s="465">
        <v>2</v>
      </c>
      <c r="AD98" s="465">
        <v>11000</v>
      </c>
      <c r="AE98" s="465" t="s">
        <v>90</v>
      </c>
      <c r="AF98" s="465" t="s">
        <v>90</v>
      </c>
      <c r="AG98" s="474">
        <v>11000</v>
      </c>
      <c r="AH98" s="474">
        <v>41666</v>
      </c>
      <c r="AI98" s="474">
        <f t="shared" si="22"/>
        <v>5208.25</v>
      </c>
      <c r="AJ98" s="376" t="e">
        <f>LOOKUP(AI98,#REF!,#REF!)</f>
        <v>#REF!</v>
      </c>
      <c r="AK98" s="474">
        <f t="shared" si="23"/>
        <v>499992</v>
      </c>
      <c r="AL98" s="465" t="s">
        <v>90</v>
      </c>
      <c r="AM98" s="465">
        <v>2272.66</v>
      </c>
      <c r="AN98" s="465">
        <v>0</v>
      </c>
      <c r="AO98" s="465">
        <v>0</v>
      </c>
      <c r="AP98" s="474">
        <v>2272</v>
      </c>
      <c r="AQ98" s="474">
        <v>6203</v>
      </c>
      <c r="AR98" s="474">
        <f t="shared" si="25"/>
        <v>3101.5</v>
      </c>
      <c r="AS98" s="165" t="str">
        <f t="shared" si="35"/>
        <v>1</v>
      </c>
      <c r="AT98" s="465">
        <v>26500</v>
      </c>
      <c r="AU98" s="465">
        <v>5000</v>
      </c>
      <c r="AV98" s="465">
        <v>2000</v>
      </c>
      <c r="AW98" s="479">
        <f t="shared" si="26"/>
        <v>4.8000768012288197E-2</v>
      </c>
      <c r="AX98" s="165" t="str">
        <f t="shared" si="27"/>
        <v>0</v>
      </c>
      <c r="AY98" s="465" t="s">
        <v>90</v>
      </c>
      <c r="AZ98" s="465">
        <v>3000</v>
      </c>
      <c r="BA98" s="474">
        <f>AT98+AU98+AV98+AW98+AX98+AZ98</f>
        <v>36500.048000768009</v>
      </c>
      <c r="BB98" s="474">
        <f t="shared" si="41"/>
        <v>438000.57600921614</v>
      </c>
      <c r="BC98" s="474">
        <f>AN98-BA98</f>
        <v>-36500.048000768009</v>
      </c>
      <c r="BD98" s="465" t="s">
        <v>76</v>
      </c>
      <c r="BE98" s="465" t="s">
        <v>76</v>
      </c>
      <c r="BF98" s="465" t="s">
        <v>76</v>
      </c>
      <c r="BG98" s="465" t="s">
        <v>76</v>
      </c>
      <c r="BH98" s="378" t="str">
        <f t="shared" si="30"/>
        <v>0</v>
      </c>
      <c r="BI98" s="465" t="s">
        <v>76</v>
      </c>
      <c r="BJ98" s="165" t="e">
        <f>LOOKUP($BI98,#REF!,#REF!)</f>
        <v>#REF!</v>
      </c>
      <c r="BK98" s="465">
        <v>0</v>
      </c>
      <c r="BL98" s="465">
        <v>0</v>
      </c>
      <c r="BM98" s="465" t="s">
        <v>2187</v>
      </c>
      <c r="BN98" s="379">
        <v>0</v>
      </c>
      <c r="BO98" s="465">
        <v>0</v>
      </c>
      <c r="BP98" s="378" t="str">
        <f t="shared" si="20"/>
        <v>0</v>
      </c>
      <c r="BQ98" s="465">
        <v>450000</v>
      </c>
      <c r="BR98" s="465">
        <v>0</v>
      </c>
      <c r="BS98" s="465">
        <v>0</v>
      </c>
      <c r="BT98" s="465">
        <v>0</v>
      </c>
      <c r="BU98" s="481">
        <f t="shared" si="31"/>
        <v>450000</v>
      </c>
      <c r="BV98" s="376" t="e">
        <f t="shared" si="38"/>
        <v>#REF!</v>
      </c>
      <c r="BW98" s="376">
        <f t="shared" si="39"/>
        <v>0</v>
      </c>
      <c r="BX98" s="376" t="e">
        <f t="shared" si="40"/>
        <v>#REF!</v>
      </c>
      <c r="BY98" s="487"/>
      <c r="BZ98" s="483"/>
      <c r="CA98" s="483"/>
      <c r="CB98" s="483"/>
      <c r="CC98" s="483"/>
      <c r="CD98" s="483"/>
      <c r="CE98" s="483"/>
      <c r="CF98" s="483"/>
      <c r="CG98" s="477"/>
      <c r="CH98" s="483"/>
      <c r="CI98" s="467"/>
      <c r="CJ98" s="467"/>
      <c r="CK98" s="467"/>
      <c r="CL98" s="484"/>
      <c r="CM98" s="467"/>
      <c r="CN98" s="467"/>
      <c r="CO98" s="467"/>
      <c r="CP98" s="467"/>
    </row>
    <row r="99" spans="2:94" s="486" customFormat="1" ht="71.25" customHeight="1">
      <c r="B99" s="374" t="s">
        <v>73</v>
      </c>
      <c r="C99" s="465">
        <v>10175917</v>
      </c>
      <c r="D99" s="467" t="s">
        <v>154</v>
      </c>
      <c r="E99" s="374">
        <v>97</v>
      </c>
      <c r="F99" s="467" t="s">
        <v>1783</v>
      </c>
      <c r="G99" s="467" t="s">
        <v>1784</v>
      </c>
      <c r="H99" s="465" t="s">
        <v>2143</v>
      </c>
      <c r="I99" s="465" t="s">
        <v>89</v>
      </c>
      <c r="J99" s="468" t="s">
        <v>1827</v>
      </c>
      <c r="K99" s="465" t="s">
        <v>1828</v>
      </c>
      <c r="L99" s="465" t="s">
        <v>2482</v>
      </c>
      <c r="M99" s="465" t="s">
        <v>91</v>
      </c>
      <c r="N99" s="467" t="s">
        <v>1876</v>
      </c>
      <c r="O99" s="465" t="s">
        <v>1877</v>
      </c>
      <c r="P99" s="471" t="s">
        <v>1903</v>
      </c>
      <c r="Q99" s="467" t="s">
        <v>2483</v>
      </c>
      <c r="R99" s="467" t="s">
        <v>1929</v>
      </c>
      <c r="S99" s="467" t="s">
        <v>2484</v>
      </c>
      <c r="T99" s="467" t="s">
        <v>2176</v>
      </c>
      <c r="U99" s="465" t="s">
        <v>74</v>
      </c>
      <c r="V99" s="465" t="s">
        <v>75</v>
      </c>
      <c r="W99" s="165"/>
      <c r="X99" s="499" t="s">
        <v>2177</v>
      </c>
      <c r="Y99" s="465">
        <v>7</v>
      </c>
      <c r="Z99" s="165" t="str">
        <f t="shared" si="18"/>
        <v>5</v>
      </c>
      <c r="AA99" s="465">
        <v>4</v>
      </c>
      <c r="AB99" s="165" t="str">
        <f t="shared" si="19"/>
        <v>2</v>
      </c>
      <c r="AC99" s="465">
        <v>1</v>
      </c>
      <c r="AD99" s="465">
        <v>34000</v>
      </c>
      <c r="AE99" s="465" t="s">
        <v>90</v>
      </c>
      <c r="AF99" s="465" t="s">
        <v>90</v>
      </c>
      <c r="AG99" s="474" t="s">
        <v>90</v>
      </c>
      <c r="AH99" s="474">
        <v>30000</v>
      </c>
      <c r="AI99" s="474">
        <f t="shared" si="22"/>
        <v>3750</v>
      </c>
      <c r="AJ99" s="376" t="e">
        <f>LOOKUP(AI99,#REF!,#REF!)</f>
        <v>#REF!</v>
      </c>
      <c r="AK99" s="474">
        <f t="shared" si="23"/>
        <v>360000</v>
      </c>
      <c r="AL99" s="465">
        <v>303</v>
      </c>
      <c r="AM99" s="465">
        <v>1771</v>
      </c>
      <c r="AN99" s="465">
        <v>0</v>
      </c>
      <c r="AO99" s="465">
        <v>0</v>
      </c>
      <c r="AP99" s="474">
        <f>AM99+AL99</f>
        <v>2074</v>
      </c>
      <c r="AQ99" s="474">
        <v>12679</v>
      </c>
      <c r="AR99" s="474">
        <f t="shared" si="25"/>
        <v>3169.75</v>
      </c>
      <c r="AS99" s="165" t="str">
        <f t="shared" si="35"/>
        <v>1</v>
      </c>
      <c r="AT99" s="465">
        <v>22000</v>
      </c>
      <c r="AU99" s="465">
        <v>9000</v>
      </c>
      <c r="AV99" s="465">
        <v>30000</v>
      </c>
      <c r="AW99" s="479">
        <f t="shared" si="26"/>
        <v>1</v>
      </c>
      <c r="AX99" s="165" t="str">
        <f t="shared" si="27"/>
        <v>5</v>
      </c>
      <c r="AY99" s="465" t="s">
        <v>90</v>
      </c>
      <c r="AZ99" s="465">
        <v>15000</v>
      </c>
      <c r="BA99" s="474">
        <f>AT99+AU99+AV99+AW99+AX99+AZ99</f>
        <v>76006</v>
      </c>
      <c r="BB99" s="474">
        <f t="shared" si="41"/>
        <v>912072</v>
      </c>
      <c r="BC99" s="474">
        <f>AN99-BA99</f>
        <v>-76006</v>
      </c>
      <c r="BD99" s="465">
        <v>2</v>
      </c>
      <c r="BE99" s="465" t="s">
        <v>1942</v>
      </c>
      <c r="BF99" s="465" t="s">
        <v>1943</v>
      </c>
      <c r="BG99" s="465" t="s">
        <v>1944</v>
      </c>
      <c r="BH99" s="378" t="str">
        <f t="shared" si="30"/>
        <v>0</v>
      </c>
      <c r="BI99" s="465" t="s">
        <v>90</v>
      </c>
      <c r="BJ99" s="165" t="e">
        <f>LOOKUP($BI99,#REF!,#REF!)</f>
        <v>#REF!</v>
      </c>
      <c r="BK99" s="465">
        <v>0</v>
      </c>
      <c r="BL99" s="467" t="s">
        <v>1876</v>
      </c>
      <c r="BM99" s="465" t="s">
        <v>2187</v>
      </c>
      <c r="BN99" s="379">
        <v>0</v>
      </c>
      <c r="BO99" s="465" t="s">
        <v>1967</v>
      </c>
      <c r="BP99" s="378" t="str">
        <f t="shared" si="20"/>
        <v>0</v>
      </c>
      <c r="BQ99" s="465">
        <v>800000</v>
      </c>
      <c r="BR99" s="465">
        <v>0</v>
      </c>
      <c r="BS99" s="465">
        <v>0</v>
      </c>
      <c r="BT99" s="465">
        <v>0</v>
      </c>
      <c r="BU99" s="481">
        <f t="shared" si="31"/>
        <v>800000</v>
      </c>
      <c r="BV99" s="376" t="e">
        <f t="shared" si="38"/>
        <v>#REF!</v>
      </c>
      <c r="BW99" s="376">
        <f t="shared" si="39"/>
        <v>0</v>
      </c>
      <c r="BX99" s="376" t="e">
        <f t="shared" si="40"/>
        <v>#REF!</v>
      </c>
      <c r="BY99" s="482" t="s">
        <v>2178</v>
      </c>
      <c r="BZ99" s="483"/>
      <c r="CA99" s="483"/>
      <c r="CB99" s="483"/>
      <c r="CC99" s="483"/>
      <c r="CD99" s="483"/>
      <c r="CE99" s="483"/>
      <c r="CF99" s="483"/>
      <c r="CG99" s="477"/>
      <c r="CH99" s="483"/>
      <c r="CI99" s="467"/>
      <c r="CJ99" s="467"/>
      <c r="CK99" s="467"/>
      <c r="CL99" s="484"/>
      <c r="CM99" s="467"/>
      <c r="CN99" s="467"/>
      <c r="CO99" s="467"/>
      <c r="CP99" s="467"/>
    </row>
    <row r="100" spans="2:94" s="486" customFormat="1" ht="71.25" customHeight="1">
      <c r="B100" s="374" t="s">
        <v>73</v>
      </c>
      <c r="C100" s="465">
        <v>12196717</v>
      </c>
      <c r="D100" s="467" t="s">
        <v>154</v>
      </c>
      <c r="E100" s="374">
        <v>98</v>
      </c>
      <c r="F100" s="467" t="s">
        <v>1785</v>
      </c>
      <c r="G100" s="467" t="s">
        <v>1786</v>
      </c>
      <c r="H100" s="465" t="s">
        <v>2143</v>
      </c>
      <c r="I100" s="465" t="s">
        <v>89</v>
      </c>
      <c r="J100" s="468" t="s">
        <v>1829</v>
      </c>
      <c r="K100" s="465" t="s">
        <v>1830</v>
      </c>
      <c r="L100" s="465" t="s">
        <v>2485</v>
      </c>
      <c r="M100" s="465" t="s">
        <v>77</v>
      </c>
      <c r="N100" s="467" t="s">
        <v>1878</v>
      </c>
      <c r="O100" s="465" t="s">
        <v>1879</v>
      </c>
      <c r="P100" s="471" t="s">
        <v>1904</v>
      </c>
      <c r="Q100" s="467" t="s">
        <v>2486</v>
      </c>
      <c r="R100" s="467" t="s">
        <v>1930</v>
      </c>
      <c r="S100" s="467" t="s">
        <v>2487</v>
      </c>
      <c r="T100" s="465" t="s">
        <v>2179</v>
      </c>
      <c r="U100" s="465" t="s">
        <v>74</v>
      </c>
      <c r="V100" s="465" t="s">
        <v>75</v>
      </c>
      <c r="W100" s="165"/>
      <c r="X100" s="499" t="s">
        <v>2180</v>
      </c>
      <c r="Y100" s="465">
        <v>7</v>
      </c>
      <c r="Z100" s="165" t="str">
        <f t="shared" si="18"/>
        <v>5</v>
      </c>
      <c r="AA100" s="465">
        <v>2</v>
      </c>
      <c r="AB100" s="165" t="str">
        <f t="shared" si="19"/>
        <v>1</v>
      </c>
      <c r="AC100" s="465">
        <v>1</v>
      </c>
      <c r="AD100" s="465">
        <v>32315</v>
      </c>
      <c r="AE100" s="465" t="s">
        <v>90</v>
      </c>
      <c r="AF100" s="465" t="s">
        <v>90</v>
      </c>
      <c r="AG100" s="474" t="s">
        <v>90</v>
      </c>
      <c r="AH100" s="474">
        <v>47000</v>
      </c>
      <c r="AI100" s="474">
        <f t="shared" si="22"/>
        <v>5875</v>
      </c>
      <c r="AJ100" s="376" t="e">
        <f>LOOKUP(AI100,#REF!,#REF!)</f>
        <v>#REF!</v>
      </c>
      <c r="AK100" s="474">
        <f t="shared" si="23"/>
        <v>564000</v>
      </c>
      <c r="AL100" s="465">
        <v>765</v>
      </c>
      <c r="AM100" s="465">
        <v>1594</v>
      </c>
      <c r="AN100" s="465">
        <v>0</v>
      </c>
      <c r="AO100" s="465" t="s">
        <v>90</v>
      </c>
      <c r="AP100" s="474">
        <f>AL100+AM100</f>
        <v>2359</v>
      </c>
      <c r="AQ100" s="474">
        <v>8653</v>
      </c>
      <c r="AR100" s="474">
        <f t="shared" si="25"/>
        <v>4326.5</v>
      </c>
      <c r="AS100" s="165" t="str">
        <f t="shared" si="35"/>
        <v>1</v>
      </c>
      <c r="AT100" s="465">
        <v>30500</v>
      </c>
      <c r="AU100" s="465">
        <v>10420</v>
      </c>
      <c r="AV100" s="465">
        <v>4200</v>
      </c>
      <c r="AW100" s="479">
        <f t="shared" si="26"/>
        <v>8.9361702127659579E-2</v>
      </c>
      <c r="AX100" s="165" t="str">
        <f t="shared" si="27"/>
        <v>0</v>
      </c>
      <c r="AY100" s="465" t="s">
        <v>90</v>
      </c>
      <c r="AZ100" s="465">
        <v>6219</v>
      </c>
      <c r="BA100" s="474">
        <f>AZ100+AX100+AW100+AV100+AU100+AT100</f>
        <v>51339.089361702128</v>
      </c>
      <c r="BB100" s="474">
        <f t="shared" si="41"/>
        <v>616069.07234042557</v>
      </c>
      <c r="BC100" s="474">
        <f>AN100-BA100</f>
        <v>-51339.089361702128</v>
      </c>
      <c r="BD100" s="465" t="s">
        <v>90</v>
      </c>
      <c r="BE100" s="465" t="s">
        <v>90</v>
      </c>
      <c r="BF100" s="465" t="s">
        <v>90</v>
      </c>
      <c r="BG100" s="465" t="s">
        <v>90</v>
      </c>
      <c r="BH100" s="378" t="str">
        <f t="shared" si="30"/>
        <v>0</v>
      </c>
      <c r="BI100" s="465" t="s">
        <v>90</v>
      </c>
      <c r="BJ100" s="165" t="e">
        <f>LOOKUP($BI100,#REF!,#REF!)</f>
        <v>#REF!</v>
      </c>
      <c r="BK100" s="465">
        <v>0</v>
      </c>
      <c r="BL100" s="467" t="s">
        <v>1958</v>
      </c>
      <c r="BM100" s="465" t="s">
        <v>2187</v>
      </c>
      <c r="BN100" s="379">
        <v>0</v>
      </c>
      <c r="BO100" s="465" t="s">
        <v>1968</v>
      </c>
      <c r="BP100" s="378" t="str">
        <f t="shared" si="20"/>
        <v>0</v>
      </c>
      <c r="BQ100" s="465">
        <v>700000</v>
      </c>
      <c r="BR100" s="465">
        <v>0</v>
      </c>
      <c r="BS100" s="465">
        <v>0</v>
      </c>
      <c r="BT100" s="465">
        <v>0</v>
      </c>
      <c r="BU100" s="481">
        <f t="shared" si="31"/>
        <v>700000</v>
      </c>
      <c r="BV100" s="376" t="e">
        <f t="shared" si="38"/>
        <v>#REF!</v>
      </c>
      <c r="BW100" s="376">
        <f t="shared" si="39"/>
        <v>0</v>
      </c>
      <c r="BX100" s="376" t="e">
        <f t="shared" si="40"/>
        <v>#REF!</v>
      </c>
      <c r="BY100" s="487"/>
      <c r="BZ100" s="483"/>
      <c r="CA100" s="483"/>
      <c r="CB100" s="483"/>
      <c r="CC100" s="483"/>
      <c r="CD100" s="483"/>
      <c r="CE100" s="483"/>
      <c r="CF100" s="483"/>
      <c r="CG100" s="477"/>
      <c r="CH100" s="483"/>
      <c r="CI100" s="467"/>
      <c r="CJ100" s="467"/>
      <c r="CK100" s="467"/>
      <c r="CL100" s="484"/>
      <c r="CM100" s="467"/>
      <c r="CN100" s="467"/>
      <c r="CO100" s="467"/>
      <c r="CP100" s="467"/>
    </row>
    <row r="101" spans="2:94" s="486" customFormat="1" ht="71.25" customHeight="1">
      <c r="B101" s="374" t="s">
        <v>73</v>
      </c>
      <c r="C101" s="465">
        <v>210811</v>
      </c>
      <c r="D101" s="467" t="s">
        <v>154</v>
      </c>
      <c r="E101" s="374">
        <v>99</v>
      </c>
      <c r="F101" s="467" t="s">
        <v>1787</v>
      </c>
      <c r="G101" s="467" t="s">
        <v>1788</v>
      </c>
      <c r="H101" s="465" t="s">
        <v>2143</v>
      </c>
      <c r="I101" s="465" t="s">
        <v>89</v>
      </c>
      <c r="J101" s="468" t="s">
        <v>1831</v>
      </c>
      <c r="K101" s="465" t="s">
        <v>1832</v>
      </c>
      <c r="L101" s="465" t="s">
        <v>2185</v>
      </c>
      <c r="M101" s="465" t="s">
        <v>91</v>
      </c>
      <c r="N101" s="467" t="s">
        <v>1880</v>
      </c>
      <c r="O101" s="465" t="s">
        <v>1881</v>
      </c>
      <c r="P101" s="471" t="s">
        <v>1905</v>
      </c>
      <c r="Q101" s="467" t="s">
        <v>2488</v>
      </c>
      <c r="R101" s="467" t="s">
        <v>1909</v>
      </c>
      <c r="S101" s="467" t="s">
        <v>2489</v>
      </c>
      <c r="T101" s="465" t="s">
        <v>2490</v>
      </c>
      <c r="U101" s="465" t="s">
        <v>74</v>
      </c>
      <c r="V101" s="465" t="s">
        <v>1931</v>
      </c>
      <c r="W101" s="165"/>
      <c r="X101" s="499" t="s">
        <v>2181</v>
      </c>
      <c r="Y101" s="465">
        <v>1</v>
      </c>
      <c r="Z101" s="165" t="str">
        <f t="shared" si="18"/>
        <v>2</v>
      </c>
      <c r="AA101" s="465">
        <v>1</v>
      </c>
      <c r="AB101" s="165" t="str">
        <f t="shared" si="19"/>
        <v>1</v>
      </c>
      <c r="AC101" s="465">
        <v>1</v>
      </c>
      <c r="AD101" s="465" t="s">
        <v>90</v>
      </c>
      <c r="AE101" s="465">
        <v>8500</v>
      </c>
      <c r="AF101" s="465" t="s">
        <v>90</v>
      </c>
      <c r="AG101" s="474">
        <v>5000</v>
      </c>
      <c r="AH101" s="474">
        <v>15000</v>
      </c>
      <c r="AI101" s="474">
        <f t="shared" si="22"/>
        <v>7500</v>
      </c>
      <c r="AJ101" s="376" t="e">
        <f>LOOKUP(AI101,#REF!,#REF!)</f>
        <v>#REF!</v>
      </c>
      <c r="AK101" s="474">
        <f t="shared" si="23"/>
        <v>180000</v>
      </c>
      <c r="AL101" s="465">
        <v>200</v>
      </c>
      <c r="AM101" s="465">
        <v>5000</v>
      </c>
      <c r="AN101" s="465">
        <v>0</v>
      </c>
      <c r="AO101" s="465">
        <v>0</v>
      </c>
      <c r="AP101" s="474">
        <v>0</v>
      </c>
      <c r="AQ101" s="474">
        <v>0</v>
      </c>
      <c r="AR101" s="474">
        <f t="shared" si="25"/>
        <v>0</v>
      </c>
      <c r="AS101" s="165" t="str">
        <f t="shared" si="35"/>
        <v>3</v>
      </c>
      <c r="AT101" s="465">
        <v>21600</v>
      </c>
      <c r="AU101" s="465">
        <v>0</v>
      </c>
      <c r="AV101" s="465">
        <v>0</v>
      </c>
      <c r="AW101" s="479">
        <f t="shared" si="26"/>
        <v>0</v>
      </c>
      <c r="AX101" s="165" t="str">
        <f t="shared" si="27"/>
        <v>0</v>
      </c>
      <c r="AY101" s="465" t="s">
        <v>90</v>
      </c>
      <c r="AZ101" s="465">
        <v>1600</v>
      </c>
      <c r="BA101" s="474">
        <v>26200</v>
      </c>
      <c r="BB101" s="474">
        <f t="shared" si="41"/>
        <v>314400</v>
      </c>
      <c r="BC101" s="474">
        <f>AN101-BA101</f>
        <v>-26200</v>
      </c>
      <c r="BD101" s="465">
        <v>1</v>
      </c>
      <c r="BE101" s="465" t="s">
        <v>1933</v>
      </c>
      <c r="BF101" s="465" t="s">
        <v>1945</v>
      </c>
      <c r="BG101" s="465" t="s">
        <v>1936</v>
      </c>
      <c r="BH101" s="378" t="str">
        <f t="shared" si="30"/>
        <v>0</v>
      </c>
      <c r="BI101" s="465" t="s">
        <v>90</v>
      </c>
      <c r="BJ101" s="165" t="e">
        <f>LOOKUP($BI101,#REF!,#REF!)</f>
        <v>#REF!</v>
      </c>
      <c r="BK101" s="465">
        <v>0</v>
      </c>
      <c r="BL101" s="467" t="s">
        <v>1880</v>
      </c>
      <c r="BM101" s="465" t="s">
        <v>2187</v>
      </c>
      <c r="BN101" s="379">
        <v>0</v>
      </c>
      <c r="BO101" s="465" t="s">
        <v>1969</v>
      </c>
      <c r="BP101" s="378" t="str">
        <f t="shared" si="20"/>
        <v>0</v>
      </c>
      <c r="BQ101" s="465">
        <v>0</v>
      </c>
      <c r="BR101" s="465">
        <v>0</v>
      </c>
      <c r="BS101" s="465">
        <v>0</v>
      </c>
      <c r="BT101" s="465">
        <v>0</v>
      </c>
      <c r="BU101" s="481">
        <f t="shared" si="31"/>
        <v>0</v>
      </c>
      <c r="BV101" s="376" t="e">
        <f t="shared" si="38"/>
        <v>#REF!</v>
      </c>
      <c r="BW101" s="376">
        <f t="shared" si="39"/>
        <v>0</v>
      </c>
      <c r="BX101" s="376" t="e">
        <f t="shared" si="40"/>
        <v>#REF!</v>
      </c>
      <c r="BY101" s="482" t="s">
        <v>2182</v>
      </c>
      <c r="BZ101" s="483"/>
      <c r="CA101" s="483"/>
      <c r="CB101" s="483"/>
      <c r="CC101" s="483"/>
      <c r="CD101" s="483"/>
      <c r="CE101" s="483"/>
      <c r="CF101" s="483"/>
      <c r="CG101" s="477"/>
      <c r="CH101" s="483"/>
      <c r="CI101" s="467"/>
      <c r="CJ101" s="467"/>
      <c r="CK101" s="467"/>
      <c r="CL101" s="484"/>
      <c r="CM101" s="467"/>
      <c r="CN101" s="467"/>
      <c r="CO101" s="467"/>
      <c r="CP101" s="467"/>
    </row>
    <row r="102" spans="2:94" s="486" customFormat="1" ht="71.25" customHeight="1">
      <c r="B102" s="374" t="s">
        <v>73</v>
      </c>
      <c r="C102" s="465">
        <v>212325</v>
      </c>
      <c r="D102" s="467" t="s">
        <v>154</v>
      </c>
      <c r="E102" s="374">
        <v>100</v>
      </c>
      <c r="F102" s="467" t="s">
        <v>1789</v>
      </c>
      <c r="G102" s="467" t="s">
        <v>1790</v>
      </c>
      <c r="H102" s="465" t="s">
        <v>2143</v>
      </c>
      <c r="I102" s="465" t="s">
        <v>89</v>
      </c>
      <c r="J102" s="468" t="s">
        <v>1833</v>
      </c>
      <c r="K102" s="465" t="s">
        <v>1834</v>
      </c>
      <c r="L102" s="465" t="s">
        <v>2491</v>
      </c>
      <c r="M102" s="465" t="s">
        <v>77</v>
      </c>
      <c r="N102" s="467" t="s">
        <v>1882</v>
      </c>
      <c r="O102" s="465" t="s">
        <v>1883</v>
      </c>
      <c r="P102" s="471" t="s">
        <v>1906</v>
      </c>
      <c r="Q102" s="467" t="s">
        <v>2492</v>
      </c>
      <c r="R102" s="467" t="s">
        <v>1909</v>
      </c>
      <c r="S102" s="467" t="s">
        <v>2493</v>
      </c>
      <c r="T102" s="465" t="s">
        <v>2494</v>
      </c>
      <c r="U102" s="465" t="s">
        <v>74</v>
      </c>
      <c r="V102" s="465" t="s">
        <v>75</v>
      </c>
      <c r="W102" s="165"/>
      <c r="X102" s="499" t="s">
        <v>2183</v>
      </c>
      <c r="Y102" s="465">
        <v>5</v>
      </c>
      <c r="Z102" s="165" t="str">
        <f t="shared" si="18"/>
        <v>3</v>
      </c>
      <c r="AA102" s="465">
        <v>3</v>
      </c>
      <c r="AB102" s="165" t="str">
        <f t="shared" si="19"/>
        <v>1</v>
      </c>
      <c r="AC102" s="465">
        <v>1</v>
      </c>
      <c r="AD102" s="465">
        <v>40000</v>
      </c>
      <c r="AE102" s="465" t="s">
        <v>90</v>
      </c>
      <c r="AF102" s="465" t="s">
        <v>90</v>
      </c>
      <c r="AG102" s="474" t="s">
        <v>90</v>
      </c>
      <c r="AH102" s="474">
        <v>20000</v>
      </c>
      <c r="AI102" s="474">
        <f t="shared" si="22"/>
        <v>3333.3333333333335</v>
      </c>
      <c r="AJ102" s="376" t="e">
        <f>LOOKUP(AI102,#REF!,#REF!)</f>
        <v>#REF!</v>
      </c>
      <c r="AK102" s="474">
        <f t="shared" si="23"/>
        <v>240000</v>
      </c>
      <c r="AL102" s="465">
        <v>340</v>
      </c>
      <c r="AM102" s="465">
        <v>3500</v>
      </c>
      <c r="AN102" s="465">
        <v>0</v>
      </c>
      <c r="AO102" s="465" t="s">
        <v>90</v>
      </c>
      <c r="AP102" s="474">
        <f>AL102+AM102</f>
        <v>3840</v>
      </c>
      <c r="AQ102" s="474">
        <v>8000</v>
      </c>
      <c r="AR102" s="474">
        <f t="shared" si="25"/>
        <v>2666.6666666666665</v>
      </c>
      <c r="AS102" s="165" t="str">
        <f t="shared" si="35"/>
        <v>1</v>
      </c>
      <c r="AT102" s="465">
        <v>30500</v>
      </c>
      <c r="AU102" s="465">
        <v>20000</v>
      </c>
      <c r="AV102" s="465">
        <v>0</v>
      </c>
      <c r="AW102" s="479">
        <f t="shared" si="26"/>
        <v>0</v>
      </c>
      <c r="AX102" s="165" t="str">
        <f t="shared" si="27"/>
        <v>0</v>
      </c>
      <c r="AY102" s="465" t="s">
        <v>90</v>
      </c>
      <c r="AZ102" s="465">
        <v>4000</v>
      </c>
      <c r="BA102" s="474">
        <f>AT102+AU102+AV102+AW102+AZ102</f>
        <v>54500</v>
      </c>
      <c r="BB102" s="474">
        <f>BA102*12</f>
        <v>654000</v>
      </c>
      <c r="BC102" s="474">
        <f>AN102-BA102</f>
        <v>-54500</v>
      </c>
      <c r="BD102" s="465">
        <v>1</v>
      </c>
      <c r="BE102" s="465" t="s">
        <v>1933</v>
      </c>
      <c r="BF102" s="465">
        <v>2015</v>
      </c>
      <c r="BG102" s="465" t="s">
        <v>1946</v>
      </c>
      <c r="BH102" s="378" t="str">
        <f t="shared" si="30"/>
        <v>0</v>
      </c>
      <c r="BI102" s="465" t="s">
        <v>90</v>
      </c>
      <c r="BJ102" s="165" t="e">
        <f>LOOKUP($BI102,#REF!,#REF!)</f>
        <v>#REF!</v>
      </c>
      <c r="BK102" s="465">
        <v>0</v>
      </c>
      <c r="BL102" s="467" t="s">
        <v>1882</v>
      </c>
      <c r="BM102" s="465" t="s">
        <v>2187</v>
      </c>
      <c r="BN102" s="379">
        <v>0</v>
      </c>
      <c r="BO102" s="465" t="s">
        <v>1960</v>
      </c>
      <c r="BP102" s="378" t="str">
        <f t="shared" si="20"/>
        <v>0</v>
      </c>
      <c r="BQ102" s="465">
        <v>180000</v>
      </c>
      <c r="BR102" s="465">
        <v>0</v>
      </c>
      <c r="BS102" s="465">
        <v>0</v>
      </c>
      <c r="BT102" s="465">
        <v>0</v>
      </c>
      <c r="BU102" s="481">
        <f t="shared" si="31"/>
        <v>180000</v>
      </c>
      <c r="BV102" s="376" t="e">
        <f t="shared" si="38"/>
        <v>#REF!</v>
      </c>
      <c r="BW102" s="376">
        <f t="shared" si="39"/>
        <v>0</v>
      </c>
      <c r="BX102" s="376" t="e">
        <f t="shared" si="40"/>
        <v>#REF!</v>
      </c>
      <c r="BY102" s="482" t="s">
        <v>2184</v>
      </c>
      <c r="BZ102" s="483"/>
      <c r="CA102" s="483"/>
      <c r="CB102" s="483"/>
      <c r="CC102" s="483"/>
      <c r="CD102" s="483"/>
      <c r="CE102" s="483"/>
      <c r="CF102" s="483"/>
      <c r="CG102" s="477"/>
      <c r="CH102" s="483"/>
      <c r="CI102" s="467"/>
      <c r="CJ102" s="467"/>
      <c r="CK102" s="467"/>
      <c r="CL102" s="484"/>
      <c r="CM102" s="467"/>
      <c r="CN102" s="467"/>
      <c r="CO102" s="467"/>
      <c r="CP102" s="467"/>
    </row>
    <row r="103" spans="2:94" s="2" customFormat="1" ht="71.25" customHeight="1">
      <c r="B103" s="374" t="s">
        <v>73</v>
      </c>
      <c r="C103" s="264"/>
      <c r="D103" s="236" t="s">
        <v>152</v>
      </c>
      <c r="E103" s="374">
        <v>101</v>
      </c>
      <c r="F103" s="236" t="s">
        <v>1981</v>
      </c>
      <c r="G103" s="236" t="s">
        <v>1982</v>
      </c>
      <c r="H103" s="374" t="s">
        <v>2143</v>
      </c>
      <c r="I103" s="374" t="s">
        <v>89</v>
      </c>
      <c r="J103" s="384" t="s">
        <v>2008</v>
      </c>
      <c r="K103" s="374" t="s">
        <v>2015</v>
      </c>
      <c r="L103" s="374" t="s">
        <v>2209</v>
      </c>
      <c r="M103" s="374" t="s">
        <v>77</v>
      </c>
      <c r="N103" s="236" t="s">
        <v>2032</v>
      </c>
      <c r="O103" s="264"/>
      <c r="P103" s="388"/>
      <c r="Q103" s="399" t="s">
        <v>2204</v>
      </c>
      <c r="R103" s="399" t="s">
        <v>2205</v>
      </c>
      <c r="S103" s="399" t="s">
        <v>2206</v>
      </c>
      <c r="T103" s="374">
        <v>1500</v>
      </c>
      <c r="U103" s="374" t="s">
        <v>74</v>
      </c>
      <c r="V103" s="374" t="s">
        <v>75</v>
      </c>
      <c r="W103" s="165"/>
      <c r="X103" s="403" t="s">
        <v>2207</v>
      </c>
      <c r="Y103" s="374">
        <v>14</v>
      </c>
      <c r="Z103" s="165" t="str">
        <f t="shared" si="18"/>
        <v>5</v>
      </c>
      <c r="AA103" s="374">
        <v>4</v>
      </c>
      <c r="AB103" s="165" t="str">
        <f t="shared" si="19"/>
        <v>2</v>
      </c>
      <c r="AC103" s="374">
        <v>2</v>
      </c>
      <c r="AD103" s="374">
        <v>9000</v>
      </c>
      <c r="AE103" s="374">
        <v>0</v>
      </c>
      <c r="AF103" s="374">
        <v>0</v>
      </c>
      <c r="AG103" s="165">
        <v>12000</v>
      </c>
      <c r="AH103" s="165">
        <f>(AD103+AE103+AF103+AG103)</f>
        <v>21000</v>
      </c>
      <c r="AI103" s="165">
        <f>AH103/(Y103+AC103)</f>
        <v>1312.5</v>
      </c>
      <c r="AJ103" s="376" t="e">
        <f>LOOKUP(AI103,#REF!,#REF!)</f>
        <v>#REF!</v>
      </c>
      <c r="AK103" s="165">
        <f>AH103*12</f>
        <v>252000</v>
      </c>
      <c r="AL103" s="374">
        <v>0</v>
      </c>
      <c r="AM103" s="374">
        <v>400</v>
      </c>
      <c r="AN103" s="374">
        <v>0</v>
      </c>
      <c r="AO103" s="374">
        <v>0</v>
      </c>
      <c r="AP103" s="165">
        <f t="shared" ref="AP103:AP124" si="42">AL103+AM103</f>
        <v>400</v>
      </c>
      <c r="AQ103" s="165">
        <v>11400</v>
      </c>
      <c r="AR103" s="165">
        <f t="shared" si="25"/>
        <v>2850</v>
      </c>
      <c r="AS103" s="165" t="str">
        <f t="shared" si="35"/>
        <v>1</v>
      </c>
      <c r="AT103" s="374">
        <v>26150</v>
      </c>
      <c r="AU103" s="374">
        <v>5150</v>
      </c>
      <c r="AV103" s="374">
        <v>1200</v>
      </c>
      <c r="AW103" s="377">
        <f t="shared" si="26"/>
        <v>5.7142857142857141E-2</v>
      </c>
      <c r="AX103" s="165" t="str">
        <f t="shared" si="27"/>
        <v>0</v>
      </c>
      <c r="AY103" s="374">
        <v>0</v>
      </c>
      <c r="AZ103" s="374">
        <v>3000</v>
      </c>
      <c r="BA103" s="165">
        <f t="shared" ref="BA103:BA124" si="43">AT103+AU103+AV103+AW103+AZ103</f>
        <v>35500.057142857142</v>
      </c>
      <c r="BB103" s="165">
        <f t="shared" ref="BB103:BB124" si="44">BA103*12</f>
        <v>426000.6857142857</v>
      </c>
      <c r="BC103" s="165">
        <f t="shared" ref="BC103:BC124" si="45">AN103-BA103</f>
        <v>-35500.057142857142</v>
      </c>
      <c r="BD103" s="374">
        <v>0</v>
      </c>
      <c r="BE103" s="374">
        <v>0</v>
      </c>
      <c r="BF103" s="374">
        <v>0</v>
      </c>
      <c r="BG103" s="374">
        <v>0</v>
      </c>
      <c r="BH103" s="378" t="str">
        <f t="shared" si="30"/>
        <v>0</v>
      </c>
      <c r="BI103" s="374">
        <v>0</v>
      </c>
      <c r="BJ103" s="165" t="e">
        <f>LOOKUP($BI103,#REF!,#REF!)</f>
        <v>#REF!</v>
      </c>
      <c r="BK103" s="374">
        <v>0</v>
      </c>
      <c r="BL103" s="236" t="s">
        <v>2096</v>
      </c>
      <c r="BM103" s="374" t="s">
        <v>2118</v>
      </c>
      <c r="BN103" s="379">
        <v>0</v>
      </c>
      <c r="BO103" s="374" t="s">
        <v>2137</v>
      </c>
      <c r="BP103" s="378" t="str">
        <f t="shared" si="20"/>
        <v>0</v>
      </c>
      <c r="BQ103" s="374" t="s">
        <v>90</v>
      </c>
      <c r="BR103" s="374">
        <v>0</v>
      </c>
      <c r="BS103" s="374">
        <v>0</v>
      </c>
      <c r="BT103" s="374">
        <v>120000</v>
      </c>
      <c r="BU103" s="246" t="e">
        <f t="shared" si="31"/>
        <v>#VALUE!</v>
      </c>
      <c r="BV103" s="376" t="e">
        <f t="shared" si="38"/>
        <v>#REF!</v>
      </c>
      <c r="BW103" s="376">
        <f t="shared" si="39"/>
        <v>0</v>
      </c>
      <c r="BX103" s="376" t="e">
        <f t="shared" si="40"/>
        <v>#REF!</v>
      </c>
      <c r="BY103" s="401" t="s">
        <v>2208</v>
      </c>
      <c r="BZ103" s="380"/>
      <c r="CA103" s="380"/>
      <c r="CB103" s="380"/>
      <c r="CC103" s="380"/>
      <c r="CD103" s="380"/>
      <c r="CE103" s="380"/>
      <c r="CF103" s="380"/>
      <c r="CG103" s="227"/>
      <c r="CH103" s="381"/>
      <c r="CI103" s="236"/>
      <c r="CJ103" s="236"/>
      <c r="CK103" s="236"/>
      <c r="CL103" s="382"/>
      <c r="CM103" s="236"/>
      <c r="CN103" s="236"/>
      <c r="CO103" s="236"/>
      <c r="CP103" s="236"/>
    </row>
    <row r="104" spans="2:94" s="2" customFormat="1" ht="71.25" customHeight="1">
      <c r="B104" s="374" t="s">
        <v>73</v>
      </c>
      <c r="C104" s="264"/>
      <c r="D104" s="236" t="s">
        <v>152</v>
      </c>
      <c r="E104" s="374">
        <v>102</v>
      </c>
      <c r="F104" s="236" t="s">
        <v>1983</v>
      </c>
      <c r="G104" s="236" t="s">
        <v>1984</v>
      </c>
      <c r="H104" s="374" t="s">
        <v>2143</v>
      </c>
      <c r="I104" s="374" t="s">
        <v>89</v>
      </c>
      <c r="J104" s="384" t="s">
        <v>2009</v>
      </c>
      <c r="K104" s="374" t="s">
        <v>2016</v>
      </c>
      <c r="L104" s="398" t="s">
        <v>2202</v>
      </c>
      <c r="M104" s="374" t="s">
        <v>77</v>
      </c>
      <c r="N104" s="236" t="s">
        <v>2033</v>
      </c>
      <c r="O104" s="264"/>
      <c r="P104" s="388"/>
      <c r="Q104" s="399" t="s">
        <v>2198</v>
      </c>
      <c r="R104" s="400" t="s">
        <v>2199</v>
      </c>
      <c r="S104" s="399" t="str">
        <f t="shared" ref="S104:S116" si="46">R104</f>
        <v>-The Lyceum Karachi3A* &amp; 1A</v>
      </c>
      <c r="T104" s="374">
        <v>27000</v>
      </c>
      <c r="U104" s="374" t="s">
        <v>74</v>
      </c>
      <c r="V104" s="374" t="s">
        <v>2200</v>
      </c>
      <c r="W104" s="165"/>
      <c r="X104" s="402" t="s">
        <v>2201</v>
      </c>
      <c r="Y104" s="374">
        <v>3</v>
      </c>
      <c r="Z104" s="165" t="str">
        <f t="shared" si="18"/>
        <v>2</v>
      </c>
      <c r="AA104" s="374">
        <v>1</v>
      </c>
      <c r="AB104" s="165" t="str">
        <f t="shared" si="19"/>
        <v>1</v>
      </c>
      <c r="AC104" s="374">
        <v>0</v>
      </c>
      <c r="AD104" s="374">
        <v>0</v>
      </c>
      <c r="AE104" s="374">
        <v>15000</v>
      </c>
      <c r="AF104" s="374">
        <v>0</v>
      </c>
      <c r="AG104" s="165">
        <v>0</v>
      </c>
      <c r="AH104" s="165">
        <f t="shared" ref="AH104:AH124" si="47">(AD104+AE104+AF104+AG104)</f>
        <v>15000</v>
      </c>
      <c r="AI104" s="165">
        <f>AH104/(Y104+AC104)</f>
        <v>5000</v>
      </c>
      <c r="AJ104" s="376" t="e">
        <f>LOOKUP(AI104,#REF!,#REF!)</f>
        <v>#REF!</v>
      </c>
      <c r="AK104" s="165">
        <f>AH104*12</f>
        <v>180000</v>
      </c>
      <c r="AL104" s="374">
        <v>400</v>
      </c>
      <c r="AM104" s="374">
        <v>3000</v>
      </c>
      <c r="AN104" s="374">
        <v>0</v>
      </c>
      <c r="AO104" s="374">
        <v>0</v>
      </c>
      <c r="AP104" s="165">
        <f t="shared" si="42"/>
        <v>3400</v>
      </c>
      <c r="AQ104" s="165">
        <v>11300</v>
      </c>
      <c r="AR104" s="165">
        <f t="shared" si="25"/>
        <v>11300</v>
      </c>
      <c r="AS104" s="165" t="str">
        <f t="shared" si="35"/>
        <v>0</v>
      </c>
      <c r="AT104" s="374">
        <v>23750</v>
      </c>
      <c r="AU104" s="374">
        <v>25000</v>
      </c>
      <c r="AV104" s="374">
        <v>500</v>
      </c>
      <c r="AW104" s="377">
        <f t="shared" si="26"/>
        <v>3.3333333333333333E-2</v>
      </c>
      <c r="AX104" s="165" t="str">
        <f t="shared" si="27"/>
        <v>0</v>
      </c>
      <c r="AY104" s="374">
        <v>0</v>
      </c>
      <c r="AZ104" s="374">
        <v>3000</v>
      </c>
      <c r="BA104" s="165">
        <f t="shared" si="43"/>
        <v>52250.033333333333</v>
      </c>
      <c r="BB104" s="165">
        <f t="shared" si="44"/>
        <v>627000.4</v>
      </c>
      <c r="BC104" s="165">
        <f t="shared" si="45"/>
        <v>-52250.033333333333</v>
      </c>
      <c r="BD104" s="374">
        <v>1</v>
      </c>
      <c r="BE104" s="374" t="s">
        <v>2091</v>
      </c>
      <c r="BF104" s="374" t="s">
        <v>2092</v>
      </c>
      <c r="BG104" s="374" t="s">
        <v>2093</v>
      </c>
      <c r="BH104" s="378" t="str">
        <f t="shared" si="30"/>
        <v>0</v>
      </c>
      <c r="BI104" s="374">
        <v>0</v>
      </c>
      <c r="BJ104" s="165" t="e">
        <f>LOOKUP($BI104,#REF!,#REF!)</f>
        <v>#REF!</v>
      </c>
      <c r="BK104" s="374">
        <v>0</v>
      </c>
      <c r="BL104" s="236" t="s">
        <v>2097</v>
      </c>
      <c r="BM104" s="374" t="s">
        <v>2119</v>
      </c>
      <c r="BN104" s="379">
        <v>0</v>
      </c>
      <c r="BO104" s="374" t="s">
        <v>2138</v>
      </c>
      <c r="BP104" s="378" t="str">
        <f t="shared" si="20"/>
        <v>0</v>
      </c>
      <c r="BQ104" s="374">
        <v>800000</v>
      </c>
      <c r="BR104" s="374">
        <v>600000</v>
      </c>
      <c r="BS104" s="374">
        <v>0</v>
      </c>
      <c r="BT104" s="374">
        <v>0</v>
      </c>
      <c r="BU104" s="246">
        <f t="shared" si="31"/>
        <v>1400000</v>
      </c>
      <c r="BV104" s="376" t="e">
        <f t="shared" si="38"/>
        <v>#REF!</v>
      </c>
      <c r="BW104" s="376">
        <f t="shared" si="39"/>
        <v>0</v>
      </c>
      <c r="BX104" s="376" t="e">
        <f t="shared" si="40"/>
        <v>#REF!</v>
      </c>
      <c r="BY104" s="401" t="s">
        <v>2203</v>
      </c>
      <c r="BZ104" s="380"/>
      <c r="CA104" s="380"/>
      <c r="CB104" s="380"/>
      <c r="CC104" s="380"/>
      <c r="CD104" s="380"/>
      <c r="CE104" s="380"/>
      <c r="CF104" s="380"/>
      <c r="CG104" s="227"/>
      <c r="CH104" s="381"/>
      <c r="CI104" s="236"/>
      <c r="CJ104" s="236"/>
      <c r="CK104" s="236"/>
      <c r="CL104" s="382"/>
      <c r="CM104" s="236"/>
      <c r="CN104" s="236"/>
      <c r="CO104" s="236"/>
      <c r="CP104" s="236"/>
    </row>
    <row r="105" spans="2:94" s="2" customFormat="1" ht="71.25" customHeight="1">
      <c r="B105" s="374" t="s">
        <v>73</v>
      </c>
      <c r="C105" s="264"/>
      <c r="D105" s="236" t="s">
        <v>152</v>
      </c>
      <c r="E105" s="374">
        <v>103</v>
      </c>
      <c r="F105" s="236" t="s">
        <v>1985</v>
      </c>
      <c r="G105" s="236" t="s">
        <v>1986</v>
      </c>
      <c r="H105" s="374" t="s">
        <v>2143</v>
      </c>
      <c r="I105" s="374" t="s">
        <v>89</v>
      </c>
      <c r="J105" s="384">
        <v>36894</v>
      </c>
      <c r="K105" s="374" t="s">
        <v>2017</v>
      </c>
      <c r="L105" s="374" t="s">
        <v>2216</v>
      </c>
      <c r="M105" s="374" t="s">
        <v>2031</v>
      </c>
      <c r="N105" s="236" t="s">
        <v>2034</v>
      </c>
      <c r="O105" s="264"/>
      <c r="P105" s="388"/>
      <c r="Q105" s="236" t="s">
        <v>2213</v>
      </c>
      <c r="R105" s="236" t="s">
        <v>2214</v>
      </c>
      <c r="S105" s="236" t="str">
        <f t="shared" si="46"/>
        <v>Govt College Hafiz Abad 91.9%</v>
      </c>
      <c r="T105" s="374" t="s">
        <v>90</v>
      </c>
      <c r="U105" s="374" t="s">
        <v>74</v>
      </c>
      <c r="V105" s="374" t="s">
        <v>75</v>
      </c>
      <c r="W105" s="165"/>
      <c r="X105" s="373" t="s">
        <v>2215</v>
      </c>
      <c r="Y105" s="374">
        <v>8</v>
      </c>
      <c r="Z105" s="165" t="str">
        <f t="shared" si="18"/>
        <v>5</v>
      </c>
      <c r="AA105" s="374">
        <v>2</v>
      </c>
      <c r="AB105" s="165" t="str">
        <f t="shared" si="19"/>
        <v>1</v>
      </c>
      <c r="AC105" s="374">
        <v>1</v>
      </c>
      <c r="AD105" s="374">
        <v>18000</v>
      </c>
      <c r="AE105" s="374">
        <v>0</v>
      </c>
      <c r="AF105" s="374">
        <v>0</v>
      </c>
      <c r="AG105" s="165">
        <v>0</v>
      </c>
      <c r="AH105" s="165">
        <f t="shared" si="47"/>
        <v>18000</v>
      </c>
      <c r="AI105" s="165">
        <f>AH105/(Y105+AC105)</f>
        <v>2000</v>
      </c>
      <c r="AJ105" s="376" t="e">
        <f>LOOKUP(AI105,#REF!,#REF!)</f>
        <v>#REF!</v>
      </c>
      <c r="AK105" s="165">
        <f>AH105*12</f>
        <v>216000</v>
      </c>
      <c r="AL105" s="374">
        <v>0</v>
      </c>
      <c r="AM105" s="374">
        <v>1300</v>
      </c>
      <c r="AN105" s="374">
        <v>0</v>
      </c>
      <c r="AO105" s="374">
        <v>0</v>
      </c>
      <c r="AP105" s="165">
        <f t="shared" si="42"/>
        <v>1300</v>
      </c>
      <c r="AQ105" s="165">
        <v>2800</v>
      </c>
      <c r="AR105" s="165">
        <f t="shared" si="25"/>
        <v>1400</v>
      </c>
      <c r="AS105" s="165" t="str">
        <f t="shared" si="35"/>
        <v>2</v>
      </c>
      <c r="AT105" s="374">
        <v>26750</v>
      </c>
      <c r="AU105" s="374">
        <v>9000</v>
      </c>
      <c r="AV105" s="374">
        <v>1200</v>
      </c>
      <c r="AW105" s="377">
        <f t="shared" si="26"/>
        <v>6.6666666666666666E-2</v>
      </c>
      <c r="AX105" s="165" t="str">
        <f t="shared" si="27"/>
        <v>0</v>
      </c>
      <c r="AY105" s="374">
        <v>0</v>
      </c>
      <c r="AZ105" s="374">
        <v>4200</v>
      </c>
      <c r="BA105" s="165">
        <f t="shared" si="43"/>
        <v>41150.066666666666</v>
      </c>
      <c r="BB105" s="165">
        <f t="shared" si="44"/>
        <v>493800.8</v>
      </c>
      <c r="BC105" s="165">
        <f t="shared" si="45"/>
        <v>-41150.066666666666</v>
      </c>
      <c r="BD105" s="374">
        <v>0</v>
      </c>
      <c r="BE105" s="374">
        <v>0</v>
      </c>
      <c r="BF105" s="374">
        <v>0</v>
      </c>
      <c r="BG105" s="374">
        <v>0</v>
      </c>
      <c r="BH105" s="378" t="str">
        <f t="shared" si="30"/>
        <v>0</v>
      </c>
      <c r="BI105" s="374">
        <v>0</v>
      </c>
      <c r="BJ105" s="165" t="e">
        <f>LOOKUP($BI105,#REF!,#REF!)</f>
        <v>#REF!</v>
      </c>
      <c r="BK105" s="374">
        <v>0</v>
      </c>
      <c r="BL105" s="236" t="s">
        <v>2098</v>
      </c>
      <c r="BM105" s="374" t="s">
        <v>2120</v>
      </c>
      <c r="BN105" s="379">
        <v>0</v>
      </c>
      <c r="BO105" s="374" t="s">
        <v>2138</v>
      </c>
      <c r="BP105" s="378" t="str">
        <f t="shared" si="20"/>
        <v>0</v>
      </c>
      <c r="BQ105" s="374">
        <v>660000</v>
      </c>
      <c r="BR105" s="374">
        <v>0</v>
      </c>
      <c r="BS105" s="374">
        <v>0</v>
      </c>
      <c r="BT105" s="374">
        <v>0</v>
      </c>
      <c r="BU105" s="246">
        <f t="shared" si="31"/>
        <v>660000</v>
      </c>
      <c r="BV105" s="376" t="e">
        <f t="shared" si="38"/>
        <v>#REF!</v>
      </c>
      <c r="BW105" s="376">
        <f t="shared" si="39"/>
        <v>0</v>
      </c>
      <c r="BX105" s="376" t="e">
        <f t="shared" si="40"/>
        <v>#REF!</v>
      </c>
      <c r="BY105" s="383"/>
      <c r="BZ105" s="380"/>
      <c r="CA105" s="380"/>
      <c r="CB105" s="380"/>
      <c r="CC105" s="380"/>
      <c r="CD105" s="380"/>
      <c r="CE105" s="380"/>
      <c r="CF105" s="380"/>
      <c r="CG105" s="227"/>
      <c r="CH105" s="381"/>
      <c r="CI105" s="236"/>
      <c r="CJ105" s="236"/>
      <c r="CK105" s="236"/>
      <c r="CL105" s="382"/>
      <c r="CM105" s="236"/>
      <c r="CN105" s="236"/>
      <c r="CO105" s="236"/>
      <c r="CP105" s="236"/>
    </row>
    <row r="106" spans="2:94" s="2" customFormat="1" ht="71.25" customHeight="1">
      <c r="B106" s="374" t="s">
        <v>73</v>
      </c>
      <c r="C106" s="264"/>
      <c r="D106" s="236" t="s">
        <v>152</v>
      </c>
      <c r="E106" s="374">
        <v>104</v>
      </c>
      <c r="F106" s="236" t="s">
        <v>1987</v>
      </c>
      <c r="G106" s="236" t="s">
        <v>1988</v>
      </c>
      <c r="H106" s="374" t="s">
        <v>2143</v>
      </c>
      <c r="I106" s="374" t="s">
        <v>89</v>
      </c>
      <c r="J106" s="384" t="s">
        <v>2010</v>
      </c>
      <c r="K106" s="374" t="s">
        <v>2018</v>
      </c>
      <c r="L106" s="374" t="s">
        <v>90</v>
      </c>
      <c r="M106" s="374" t="s">
        <v>77</v>
      </c>
      <c r="N106" s="236" t="s">
        <v>2035</v>
      </c>
      <c r="O106" s="264"/>
      <c r="P106" s="388"/>
      <c r="Q106" s="236" t="s">
        <v>2035</v>
      </c>
      <c r="R106" s="236" t="s">
        <v>2046</v>
      </c>
      <c r="S106" s="236" t="str">
        <f t="shared" si="46"/>
        <v>The city School</v>
      </c>
      <c r="T106" s="374" t="s">
        <v>2158</v>
      </c>
      <c r="U106" s="374" t="s">
        <v>74</v>
      </c>
      <c r="V106" s="374" t="s">
        <v>75</v>
      </c>
      <c r="W106" s="165"/>
      <c r="X106" s="373" t="s">
        <v>2217</v>
      </c>
      <c r="Y106" s="374">
        <v>5</v>
      </c>
      <c r="Z106" s="165" t="str">
        <f t="shared" si="18"/>
        <v>3</v>
      </c>
      <c r="AA106" s="374">
        <v>2</v>
      </c>
      <c r="AB106" s="165" t="str">
        <f t="shared" si="19"/>
        <v>1</v>
      </c>
      <c r="AC106" s="374">
        <v>0</v>
      </c>
      <c r="AD106" s="374">
        <v>0</v>
      </c>
      <c r="AE106" s="374">
        <v>0</v>
      </c>
      <c r="AF106" s="374">
        <v>0</v>
      </c>
      <c r="AG106" s="165">
        <v>0</v>
      </c>
      <c r="AH106" s="165">
        <f t="shared" si="47"/>
        <v>0</v>
      </c>
      <c r="AI106" s="165">
        <f>AH106/(Y106+AC106)</f>
        <v>0</v>
      </c>
      <c r="AJ106" s="376" t="e">
        <f>LOOKUP(AI106,#REF!,#REF!)</f>
        <v>#REF!</v>
      </c>
      <c r="AK106" s="165">
        <f>AH106*12</f>
        <v>0</v>
      </c>
      <c r="AL106" s="374">
        <v>0</v>
      </c>
      <c r="AM106" s="374">
        <v>0</v>
      </c>
      <c r="AN106" s="374">
        <v>0</v>
      </c>
      <c r="AO106" s="374">
        <v>0</v>
      </c>
      <c r="AP106" s="165">
        <f t="shared" si="42"/>
        <v>0</v>
      </c>
      <c r="AQ106" s="165">
        <v>16900</v>
      </c>
      <c r="AR106" s="165">
        <f t="shared" si="25"/>
        <v>8450</v>
      </c>
      <c r="AS106" s="165" t="str">
        <f t="shared" si="35"/>
        <v>0</v>
      </c>
      <c r="AT106" s="374">
        <v>19500</v>
      </c>
      <c r="AU106" s="374">
        <v>10000</v>
      </c>
      <c r="AV106" s="374">
        <v>5000</v>
      </c>
      <c r="AW106" s="377" t="e">
        <f t="shared" si="26"/>
        <v>#DIV/0!</v>
      </c>
      <c r="AX106" s="165" t="e">
        <f t="shared" si="27"/>
        <v>#DIV/0!</v>
      </c>
      <c r="AY106" s="374">
        <v>0</v>
      </c>
      <c r="AZ106" s="374">
        <v>4000</v>
      </c>
      <c r="BA106" s="165" t="e">
        <f t="shared" si="43"/>
        <v>#DIV/0!</v>
      </c>
      <c r="BB106" s="165" t="e">
        <f t="shared" si="44"/>
        <v>#DIV/0!</v>
      </c>
      <c r="BC106" s="165" t="e">
        <f t="shared" si="45"/>
        <v>#DIV/0!</v>
      </c>
      <c r="BD106" s="374">
        <v>0</v>
      </c>
      <c r="BE106" s="374">
        <v>0</v>
      </c>
      <c r="BF106" s="374">
        <v>0</v>
      </c>
      <c r="BG106" s="374">
        <v>0</v>
      </c>
      <c r="BH106" s="378" t="str">
        <f t="shared" si="30"/>
        <v>0</v>
      </c>
      <c r="BI106" s="374">
        <v>0</v>
      </c>
      <c r="BJ106" s="165" t="e">
        <f>LOOKUP($BI106,#REF!,#REF!)</f>
        <v>#REF!</v>
      </c>
      <c r="BK106" s="374">
        <v>0</v>
      </c>
      <c r="BL106" s="236" t="s">
        <v>2099</v>
      </c>
      <c r="BM106" s="374" t="s">
        <v>90</v>
      </c>
      <c r="BN106" s="379">
        <v>0</v>
      </c>
      <c r="BO106" s="374" t="s">
        <v>90</v>
      </c>
      <c r="BP106" s="378" t="str">
        <f t="shared" si="20"/>
        <v>0</v>
      </c>
      <c r="BQ106" s="374">
        <v>4000000</v>
      </c>
      <c r="BR106" s="374">
        <v>0</v>
      </c>
      <c r="BS106" s="374">
        <v>0</v>
      </c>
      <c r="BT106" s="374">
        <v>0</v>
      </c>
      <c r="BU106" s="246">
        <f t="shared" si="31"/>
        <v>4000000</v>
      </c>
      <c r="BV106" s="376" t="e">
        <f t="shared" si="38"/>
        <v>#REF!</v>
      </c>
      <c r="BW106" s="376">
        <f t="shared" si="39"/>
        <v>0</v>
      </c>
      <c r="BX106" s="376" t="e">
        <f t="shared" si="40"/>
        <v>#REF!</v>
      </c>
      <c r="BY106" s="383"/>
      <c r="BZ106" s="380"/>
      <c r="CA106" s="380"/>
      <c r="CB106" s="380"/>
      <c r="CC106" s="380"/>
      <c r="CD106" s="380"/>
      <c r="CE106" s="380"/>
      <c r="CF106" s="380"/>
      <c r="CG106" s="227"/>
      <c r="CH106" s="381"/>
      <c r="CI106" s="236"/>
      <c r="CJ106" s="236"/>
      <c r="CK106" s="236"/>
      <c r="CL106" s="382"/>
      <c r="CM106" s="236"/>
      <c r="CN106" s="236"/>
      <c r="CO106" s="236"/>
      <c r="CP106" s="236"/>
    </row>
    <row r="107" spans="2:94" s="2" customFormat="1" ht="71.25" customHeight="1">
      <c r="B107" s="374" t="s">
        <v>73</v>
      </c>
      <c r="C107" s="264"/>
      <c r="D107" s="236" t="s">
        <v>152</v>
      </c>
      <c r="E107" s="374">
        <v>105</v>
      </c>
      <c r="F107" s="236" t="s">
        <v>1989</v>
      </c>
      <c r="G107" s="236" t="s">
        <v>1990</v>
      </c>
      <c r="H107" s="374" t="s">
        <v>2143</v>
      </c>
      <c r="I107" s="374" t="s">
        <v>89</v>
      </c>
      <c r="J107" s="384">
        <v>36195</v>
      </c>
      <c r="K107" s="374" t="s">
        <v>2019</v>
      </c>
      <c r="L107" s="374" t="s">
        <v>2218</v>
      </c>
      <c r="M107" s="374" t="s">
        <v>77</v>
      </c>
      <c r="N107" s="236" t="s">
        <v>2036</v>
      </c>
      <c r="O107" s="264"/>
      <c r="P107" s="388"/>
      <c r="Q107" s="236" t="s">
        <v>2219</v>
      </c>
      <c r="R107" s="236" t="s">
        <v>2220</v>
      </c>
      <c r="S107" s="236" t="str">
        <f t="shared" si="46"/>
        <v>IMHS &amp;C86 %</v>
      </c>
      <c r="T107" s="374">
        <v>1000</v>
      </c>
      <c r="U107" s="374" t="s">
        <v>74</v>
      </c>
      <c r="V107" s="374" t="s">
        <v>75</v>
      </c>
      <c r="W107" s="165"/>
      <c r="X107" s="373" t="s">
        <v>2221</v>
      </c>
      <c r="Y107" s="374">
        <v>11</v>
      </c>
      <c r="Z107" s="165" t="str">
        <f t="shared" si="18"/>
        <v>5</v>
      </c>
      <c r="AA107" s="374">
        <v>1</v>
      </c>
      <c r="AB107" s="165" t="str">
        <f t="shared" si="19"/>
        <v>1</v>
      </c>
      <c r="AC107" s="374">
        <v>2</v>
      </c>
      <c r="AD107" s="374">
        <v>12000</v>
      </c>
      <c r="AE107" s="374">
        <v>0</v>
      </c>
      <c r="AF107" s="374">
        <v>0</v>
      </c>
      <c r="AG107" s="165">
        <v>16000</v>
      </c>
      <c r="AH107" s="165">
        <f t="shared" si="47"/>
        <v>28000</v>
      </c>
      <c r="AI107" s="165">
        <f t="shared" ref="AI107:AI134" si="48">AH107/(Y107+AC107)</f>
        <v>2153.8461538461538</v>
      </c>
      <c r="AJ107" s="376" t="e">
        <f>LOOKUP(AI107,#REF!,#REF!)</f>
        <v>#REF!</v>
      </c>
      <c r="AK107" s="165">
        <f t="shared" ref="AK107:AK134" si="49">AH107*12</f>
        <v>336000</v>
      </c>
      <c r="AL107" s="374">
        <v>0</v>
      </c>
      <c r="AM107" s="374">
        <v>2000</v>
      </c>
      <c r="AN107" s="374">
        <v>0</v>
      </c>
      <c r="AO107" s="374">
        <v>0</v>
      </c>
      <c r="AP107" s="165">
        <f t="shared" si="42"/>
        <v>2000</v>
      </c>
      <c r="AQ107" s="165">
        <v>0</v>
      </c>
      <c r="AR107" s="165">
        <f t="shared" si="25"/>
        <v>0</v>
      </c>
      <c r="AS107" s="165" t="str">
        <f t="shared" si="35"/>
        <v>3</v>
      </c>
      <c r="AT107" s="374">
        <v>25650</v>
      </c>
      <c r="AU107" s="374">
        <v>15000</v>
      </c>
      <c r="AV107" s="374">
        <v>2000</v>
      </c>
      <c r="AW107" s="377">
        <f t="shared" si="26"/>
        <v>7.1428571428571425E-2</v>
      </c>
      <c r="AX107" s="165" t="str">
        <f t="shared" si="27"/>
        <v>0</v>
      </c>
      <c r="AY107" s="374">
        <v>0</v>
      </c>
      <c r="AZ107" s="374">
        <v>2000</v>
      </c>
      <c r="BA107" s="165">
        <f t="shared" si="43"/>
        <v>44650.071428571428</v>
      </c>
      <c r="BB107" s="165">
        <f t="shared" si="44"/>
        <v>535800.85714285716</v>
      </c>
      <c r="BC107" s="165">
        <f t="shared" si="45"/>
        <v>-44650.071428571428</v>
      </c>
      <c r="BD107" s="374">
        <v>1</v>
      </c>
      <c r="BE107" s="374" t="s">
        <v>1933</v>
      </c>
      <c r="BF107" s="374">
        <v>2009</v>
      </c>
      <c r="BG107" s="374" t="s">
        <v>1936</v>
      </c>
      <c r="BH107" s="378" t="str">
        <f t="shared" si="30"/>
        <v>0</v>
      </c>
      <c r="BI107" s="374">
        <v>0</v>
      </c>
      <c r="BJ107" s="165" t="e">
        <f>LOOKUP($BI107,#REF!,#REF!)</f>
        <v>#REF!</v>
      </c>
      <c r="BK107" s="374">
        <v>0</v>
      </c>
      <c r="BL107" s="236" t="s">
        <v>2100</v>
      </c>
      <c r="BM107" s="374" t="s">
        <v>2121</v>
      </c>
      <c r="BN107" s="379">
        <v>0</v>
      </c>
      <c r="BO107" s="374" t="s">
        <v>2138</v>
      </c>
      <c r="BP107" s="378" t="str">
        <f t="shared" si="20"/>
        <v>0</v>
      </c>
      <c r="BQ107" s="374">
        <v>700000</v>
      </c>
      <c r="BR107" s="374">
        <v>0</v>
      </c>
      <c r="BS107" s="374">
        <v>0</v>
      </c>
      <c r="BT107" s="374">
        <v>0</v>
      </c>
      <c r="BU107" s="246">
        <f t="shared" si="31"/>
        <v>700000</v>
      </c>
      <c r="BV107" s="376" t="e">
        <f t="shared" si="38"/>
        <v>#REF!</v>
      </c>
      <c r="BW107" s="376">
        <f t="shared" si="39"/>
        <v>0</v>
      </c>
      <c r="BX107" s="376" t="e">
        <f t="shared" si="40"/>
        <v>#REF!</v>
      </c>
      <c r="BY107" s="383"/>
      <c r="BZ107" s="380"/>
      <c r="CA107" s="380"/>
      <c r="CB107" s="380"/>
      <c r="CC107" s="380"/>
      <c r="CD107" s="380"/>
      <c r="CE107" s="380"/>
      <c r="CF107" s="380"/>
      <c r="CG107" s="227"/>
      <c r="CH107" s="381"/>
      <c r="CI107" s="236"/>
      <c r="CJ107" s="236"/>
      <c r="CK107" s="236"/>
      <c r="CL107" s="382"/>
      <c r="CM107" s="236"/>
      <c r="CN107" s="236"/>
      <c r="CO107" s="236"/>
      <c r="CP107" s="236"/>
    </row>
    <row r="108" spans="2:94" s="2" customFormat="1" ht="71.25" customHeight="1">
      <c r="B108" s="374" t="s">
        <v>73</v>
      </c>
      <c r="C108" s="264"/>
      <c r="D108" s="236" t="s">
        <v>152</v>
      </c>
      <c r="E108" s="374">
        <v>106</v>
      </c>
      <c r="F108" s="236" t="s">
        <v>1991</v>
      </c>
      <c r="G108" s="236" t="s">
        <v>1992</v>
      </c>
      <c r="H108" s="374" t="s">
        <v>2143</v>
      </c>
      <c r="I108" s="374" t="s">
        <v>89</v>
      </c>
      <c r="J108" s="384">
        <v>36198</v>
      </c>
      <c r="K108" s="374" t="s">
        <v>2020</v>
      </c>
      <c r="L108" s="374" t="s">
        <v>2185</v>
      </c>
      <c r="M108" s="374" t="s">
        <v>91</v>
      </c>
      <c r="N108" s="236" t="s">
        <v>2037</v>
      </c>
      <c r="O108" s="264"/>
      <c r="P108" s="388"/>
      <c r="Q108" s="236" t="s">
        <v>2210</v>
      </c>
      <c r="R108" s="236" t="s">
        <v>2211</v>
      </c>
      <c r="S108" s="236" t="str">
        <f t="shared" si="46"/>
        <v>GCU Lahore88 %</v>
      </c>
      <c r="T108" s="374">
        <v>2000</v>
      </c>
      <c r="U108" s="374" t="s">
        <v>74</v>
      </c>
      <c r="V108" s="374" t="s">
        <v>75</v>
      </c>
      <c r="W108" s="165"/>
      <c r="X108" s="386" t="s">
        <v>2212</v>
      </c>
      <c r="Y108" s="374">
        <v>7</v>
      </c>
      <c r="Z108" s="165" t="str">
        <f t="shared" si="18"/>
        <v>5</v>
      </c>
      <c r="AA108" s="374">
        <v>4</v>
      </c>
      <c r="AB108" s="165" t="str">
        <f t="shared" si="19"/>
        <v>2</v>
      </c>
      <c r="AC108" s="374">
        <v>1</v>
      </c>
      <c r="AD108" s="374">
        <v>0</v>
      </c>
      <c r="AE108" s="374">
        <v>16503</v>
      </c>
      <c r="AF108" s="374">
        <v>0</v>
      </c>
      <c r="AG108" s="165">
        <v>0</v>
      </c>
      <c r="AH108" s="165">
        <f t="shared" si="47"/>
        <v>16503</v>
      </c>
      <c r="AI108" s="165">
        <f t="shared" si="48"/>
        <v>2062.875</v>
      </c>
      <c r="AJ108" s="376" t="e">
        <f>LOOKUP(AI108,#REF!,#REF!)</f>
        <v>#REF!</v>
      </c>
      <c r="AK108" s="165">
        <f t="shared" si="49"/>
        <v>198036</v>
      </c>
      <c r="AL108" s="374">
        <v>900</v>
      </c>
      <c r="AM108" s="374">
        <v>2285</v>
      </c>
      <c r="AN108" s="374">
        <v>0</v>
      </c>
      <c r="AO108" s="374">
        <v>0</v>
      </c>
      <c r="AP108" s="165">
        <f t="shared" si="42"/>
        <v>3185</v>
      </c>
      <c r="AQ108" s="165">
        <v>5275</v>
      </c>
      <c r="AR108" s="165">
        <f t="shared" si="25"/>
        <v>1318.75</v>
      </c>
      <c r="AS108" s="165" t="str">
        <f t="shared" si="35"/>
        <v>2</v>
      </c>
      <c r="AT108" s="374">
        <v>28000</v>
      </c>
      <c r="AU108" s="374">
        <v>15000</v>
      </c>
      <c r="AV108" s="374">
        <v>2000</v>
      </c>
      <c r="AW108" s="377">
        <f t="shared" si="26"/>
        <v>0.12119008665091195</v>
      </c>
      <c r="AX108" s="165" t="str">
        <f t="shared" si="27"/>
        <v>0</v>
      </c>
      <c r="AY108" s="374">
        <v>0</v>
      </c>
      <c r="AZ108" s="374">
        <v>6000</v>
      </c>
      <c r="BA108" s="165">
        <f t="shared" si="43"/>
        <v>51000.121190086647</v>
      </c>
      <c r="BB108" s="165">
        <f t="shared" si="44"/>
        <v>612001.45428103977</v>
      </c>
      <c r="BC108" s="165">
        <f t="shared" si="45"/>
        <v>-51000.121190086647</v>
      </c>
      <c r="BD108" s="374">
        <v>1</v>
      </c>
      <c r="BE108" s="374" t="s">
        <v>1933</v>
      </c>
      <c r="BF108" s="374" t="s">
        <v>1945</v>
      </c>
      <c r="BG108" s="374" t="s">
        <v>1936</v>
      </c>
      <c r="BH108" s="378" t="str">
        <f t="shared" si="30"/>
        <v>0</v>
      </c>
      <c r="BI108" s="374">
        <v>0</v>
      </c>
      <c r="BJ108" s="165" t="e">
        <f>LOOKUP($BI108,#REF!,#REF!)</f>
        <v>#REF!</v>
      </c>
      <c r="BK108" s="374">
        <v>0</v>
      </c>
      <c r="BL108" s="236" t="s">
        <v>2101</v>
      </c>
      <c r="BM108" s="374" t="s">
        <v>2122</v>
      </c>
      <c r="BN108" s="379">
        <v>0</v>
      </c>
      <c r="BO108" s="374" t="s">
        <v>90</v>
      </c>
      <c r="BP108" s="378" t="str">
        <f t="shared" si="20"/>
        <v>0</v>
      </c>
      <c r="BQ108" s="374" t="s">
        <v>90</v>
      </c>
      <c r="BR108" s="374">
        <v>250000</v>
      </c>
      <c r="BS108" s="374">
        <v>0</v>
      </c>
      <c r="BT108" s="374">
        <v>25000</v>
      </c>
      <c r="BU108" s="246" t="e">
        <f t="shared" si="31"/>
        <v>#VALUE!</v>
      </c>
      <c r="BV108" s="376" t="e">
        <f t="shared" si="38"/>
        <v>#REF!</v>
      </c>
      <c r="BW108" s="376">
        <f t="shared" si="39"/>
        <v>0</v>
      </c>
      <c r="BX108" s="376" t="e">
        <f t="shared" si="40"/>
        <v>#REF!</v>
      </c>
      <c r="BY108" s="383"/>
      <c r="BZ108" s="380"/>
      <c r="CA108" s="380"/>
      <c r="CB108" s="380"/>
      <c r="CC108" s="380"/>
      <c r="CD108" s="380"/>
      <c r="CE108" s="380"/>
      <c r="CF108" s="380"/>
      <c r="CG108" s="227"/>
      <c r="CH108" s="381"/>
      <c r="CI108" s="236"/>
      <c r="CJ108" s="236"/>
      <c r="CK108" s="236"/>
      <c r="CL108" s="382"/>
      <c r="CM108" s="236"/>
      <c r="CN108" s="236"/>
      <c r="CO108" s="236"/>
      <c r="CP108" s="236"/>
    </row>
    <row r="109" spans="2:94" s="2" customFormat="1" ht="71.25" customHeight="1">
      <c r="B109" s="374" t="s">
        <v>73</v>
      </c>
      <c r="C109" s="264"/>
      <c r="D109" s="236" t="s">
        <v>152</v>
      </c>
      <c r="E109" s="374">
        <v>107</v>
      </c>
      <c r="F109" s="236" t="s">
        <v>2197</v>
      </c>
      <c r="G109" s="236" t="s">
        <v>1993</v>
      </c>
      <c r="H109" s="374" t="s">
        <v>2143</v>
      </c>
      <c r="I109" s="374" t="s">
        <v>89</v>
      </c>
      <c r="J109" s="384">
        <v>35952</v>
      </c>
      <c r="K109" s="374" t="s">
        <v>2021</v>
      </c>
      <c r="L109" s="374" t="s">
        <v>2202</v>
      </c>
      <c r="M109" s="374" t="s">
        <v>77</v>
      </c>
      <c r="N109" s="236" t="s">
        <v>2038</v>
      </c>
      <c r="O109" s="264"/>
      <c r="P109" s="388"/>
      <c r="Q109" s="236" t="s">
        <v>2038</v>
      </c>
      <c r="R109" s="236" t="s">
        <v>2047</v>
      </c>
      <c r="S109" s="236" t="str">
        <f t="shared" si="46"/>
        <v>Becan House School</v>
      </c>
      <c r="T109" s="374" t="s">
        <v>2158</v>
      </c>
      <c r="U109" s="374" t="s">
        <v>74</v>
      </c>
      <c r="V109" s="374" t="s">
        <v>75</v>
      </c>
      <c r="W109" s="165"/>
      <c r="X109" s="386" t="s">
        <v>2222</v>
      </c>
      <c r="Y109" s="374">
        <v>6</v>
      </c>
      <c r="Z109" s="165" t="str">
        <f t="shared" si="18"/>
        <v>5</v>
      </c>
      <c r="AA109" s="374">
        <v>3</v>
      </c>
      <c r="AB109" s="165" t="str">
        <f t="shared" si="19"/>
        <v>1</v>
      </c>
      <c r="AC109" s="374">
        <v>0</v>
      </c>
      <c r="AD109" s="374">
        <v>0</v>
      </c>
      <c r="AE109" s="374">
        <v>0</v>
      </c>
      <c r="AF109" s="374">
        <v>0</v>
      </c>
      <c r="AG109" s="165">
        <v>0</v>
      </c>
      <c r="AH109" s="165">
        <f t="shared" si="47"/>
        <v>0</v>
      </c>
      <c r="AI109" s="165">
        <f t="shared" si="48"/>
        <v>0</v>
      </c>
      <c r="AJ109" s="376" t="e">
        <f>LOOKUP(AI109,#REF!,#REF!)</f>
        <v>#REF!</v>
      </c>
      <c r="AK109" s="165">
        <f t="shared" si="49"/>
        <v>0</v>
      </c>
      <c r="AL109" s="374">
        <v>448</v>
      </c>
      <c r="AM109" s="374">
        <v>6468</v>
      </c>
      <c r="AN109" s="374">
        <v>2321</v>
      </c>
      <c r="AO109" s="374">
        <v>331</v>
      </c>
      <c r="AP109" s="165">
        <f t="shared" si="42"/>
        <v>6916</v>
      </c>
      <c r="AQ109" s="165">
        <v>19300</v>
      </c>
      <c r="AR109" s="165">
        <f t="shared" si="25"/>
        <v>6433.333333333333</v>
      </c>
      <c r="AS109" s="165" t="str">
        <f t="shared" si="35"/>
        <v>0</v>
      </c>
      <c r="AT109" s="374">
        <v>15100</v>
      </c>
      <c r="AU109" s="374">
        <v>40000</v>
      </c>
      <c r="AV109" s="374">
        <v>0</v>
      </c>
      <c r="AW109" s="377" t="e">
        <f t="shared" si="26"/>
        <v>#DIV/0!</v>
      </c>
      <c r="AX109" s="165" t="e">
        <f t="shared" si="27"/>
        <v>#DIV/0!</v>
      </c>
      <c r="AY109" s="374">
        <v>0</v>
      </c>
      <c r="AZ109" s="374">
        <v>0</v>
      </c>
      <c r="BA109" s="165" t="e">
        <f t="shared" si="43"/>
        <v>#DIV/0!</v>
      </c>
      <c r="BB109" s="165" t="e">
        <f t="shared" si="44"/>
        <v>#DIV/0!</v>
      </c>
      <c r="BC109" s="165" t="e">
        <f t="shared" si="45"/>
        <v>#DIV/0!</v>
      </c>
      <c r="BD109" s="374">
        <v>0</v>
      </c>
      <c r="BE109" s="374">
        <v>0</v>
      </c>
      <c r="BF109" s="374">
        <v>0</v>
      </c>
      <c r="BG109" s="374">
        <v>0</v>
      </c>
      <c r="BH109" s="378" t="str">
        <f t="shared" si="30"/>
        <v>0</v>
      </c>
      <c r="BI109" s="374">
        <v>0</v>
      </c>
      <c r="BJ109" s="165" t="e">
        <f>LOOKUP($BI109,#REF!,#REF!)</f>
        <v>#REF!</v>
      </c>
      <c r="BK109" s="374">
        <v>0</v>
      </c>
      <c r="BL109" s="236" t="s">
        <v>2102</v>
      </c>
      <c r="BM109" s="374" t="s">
        <v>1959</v>
      </c>
      <c r="BN109" s="379">
        <v>0</v>
      </c>
      <c r="BO109" s="374" t="s">
        <v>2138</v>
      </c>
      <c r="BP109" s="378" t="str">
        <f t="shared" si="20"/>
        <v>0</v>
      </c>
      <c r="BQ109" s="374">
        <v>4500000</v>
      </c>
      <c r="BR109" s="374">
        <v>1691714</v>
      </c>
      <c r="BS109" s="374"/>
      <c r="BT109" s="374">
        <v>236000</v>
      </c>
      <c r="BU109" s="246">
        <f t="shared" si="31"/>
        <v>6427714</v>
      </c>
      <c r="BV109" s="376" t="e">
        <f t="shared" si="38"/>
        <v>#REF!</v>
      </c>
      <c r="BW109" s="376">
        <f t="shared" si="39"/>
        <v>0</v>
      </c>
      <c r="BX109" s="376" t="e">
        <f t="shared" si="40"/>
        <v>#REF!</v>
      </c>
      <c r="BY109" s="401" t="s">
        <v>2223</v>
      </c>
      <c r="BZ109" s="380"/>
      <c r="CA109" s="380"/>
      <c r="CB109" s="380"/>
      <c r="CC109" s="380"/>
      <c r="CD109" s="380"/>
      <c r="CE109" s="380"/>
      <c r="CF109" s="380"/>
      <c r="CG109" s="227"/>
      <c r="CH109" s="381"/>
      <c r="CI109" s="236"/>
      <c r="CJ109" s="236"/>
      <c r="CK109" s="236"/>
      <c r="CL109" s="382"/>
      <c r="CM109" s="236"/>
      <c r="CN109" s="236"/>
      <c r="CO109" s="236"/>
      <c r="CP109" s="236"/>
    </row>
    <row r="110" spans="2:94" s="2" customFormat="1" ht="71.25" customHeight="1">
      <c r="B110" s="374" t="s">
        <v>73</v>
      </c>
      <c r="C110" s="264"/>
      <c r="D110" s="236" t="s">
        <v>152</v>
      </c>
      <c r="E110" s="374">
        <v>108</v>
      </c>
      <c r="F110" s="236" t="s">
        <v>1994</v>
      </c>
      <c r="G110" s="236" t="s">
        <v>1995</v>
      </c>
      <c r="H110" s="374" t="s">
        <v>2247</v>
      </c>
      <c r="I110" s="374" t="s">
        <v>89</v>
      </c>
      <c r="J110" s="384" t="s">
        <v>2011</v>
      </c>
      <c r="K110" s="374" t="s">
        <v>2022</v>
      </c>
      <c r="L110" s="374" t="s">
        <v>2228</v>
      </c>
      <c r="M110" s="374" t="s">
        <v>77</v>
      </c>
      <c r="N110" s="236" t="s">
        <v>2039</v>
      </c>
      <c r="O110" s="264"/>
      <c r="P110" s="388"/>
      <c r="Q110" s="236" t="s">
        <v>2224</v>
      </c>
      <c r="R110" s="236" t="s">
        <v>2225</v>
      </c>
      <c r="S110" s="236" t="str">
        <f t="shared" si="46"/>
        <v>Superrior College86%</v>
      </c>
      <c r="T110" s="374">
        <v>3000</v>
      </c>
      <c r="U110" s="374" t="s">
        <v>74</v>
      </c>
      <c r="V110" s="374" t="s">
        <v>2226</v>
      </c>
      <c r="W110" s="165"/>
      <c r="X110" s="373" t="s">
        <v>2227</v>
      </c>
      <c r="Y110" s="374">
        <v>5</v>
      </c>
      <c r="Z110" s="165" t="str">
        <f t="shared" si="18"/>
        <v>3</v>
      </c>
      <c r="AA110" s="374">
        <v>0</v>
      </c>
      <c r="AB110" s="165" t="str">
        <f t="shared" si="19"/>
        <v>1</v>
      </c>
      <c r="AC110" s="374">
        <v>0</v>
      </c>
      <c r="AD110" s="374">
        <v>0</v>
      </c>
      <c r="AE110" s="374">
        <v>18590</v>
      </c>
      <c r="AF110" s="374">
        <v>0</v>
      </c>
      <c r="AG110" s="165">
        <v>0</v>
      </c>
      <c r="AH110" s="165">
        <f t="shared" si="47"/>
        <v>18590</v>
      </c>
      <c r="AI110" s="165">
        <f t="shared" si="48"/>
        <v>3718</v>
      </c>
      <c r="AJ110" s="376" t="e">
        <f>LOOKUP(AI110,#REF!,#REF!)</f>
        <v>#REF!</v>
      </c>
      <c r="AK110" s="165">
        <f t="shared" si="49"/>
        <v>223080</v>
      </c>
      <c r="AL110" s="374">
        <v>200</v>
      </c>
      <c r="AM110" s="374">
        <v>300</v>
      </c>
      <c r="AN110" s="374">
        <v>0</v>
      </c>
      <c r="AO110" s="374">
        <v>0</v>
      </c>
      <c r="AP110" s="165">
        <f t="shared" si="42"/>
        <v>500</v>
      </c>
      <c r="AQ110" s="165">
        <v>0</v>
      </c>
      <c r="AR110" s="165" t="e">
        <f t="shared" si="25"/>
        <v>#DIV/0!</v>
      </c>
      <c r="AS110" s="165" t="e">
        <f t="shared" si="35"/>
        <v>#DIV/0!</v>
      </c>
      <c r="AT110" s="374">
        <v>26720</v>
      </c>
      <c r="AU110" s="374">
        <v>8000</v>
      </c>
      <c r="AV110" s="374">
        <v>2000</v>
      </c>
      <c r="AW110" s="377">
        <f t="shared" si="26"/>
        <v>0.10758472296933835</v>
      </c>
      <c r="AX110" s="165" t="str">
        <f t="shared" si="27"/>
        <v>0</v>
      </c>
      <c r="AY110" s="374">
        <v>0</v>
      </c>
      <c r="AZ110" s="374">
        <v>2000</v>
      </c>
      <c r="BA110" s="165">
        <f t="shared" si="43"/>
        <v>38720.107584722966</v>
      </c>
      <c r="BB110" s="165">
        <f t="shared" si="44"/>
        <v>464641.29101667559</v>
      </c>
      <c r="BC110" s="165">
        <f t="shared" si="45"/>
        <v>-38720.107584722966</v>
      </c>
      <c r="BD110" s="374">
        <v>1</v>
      </c>
      <c r="BE110" s="374" t="s">
        <v>1933</v>
      </c>
      <c r="BF110" s="374">
        <v>2009</v>
      </c>
      <c r="BG110" s="374" t="s">
        <v>1936</v>
      </c>
      <c r="BH110" s="378" t="str">
        <f t="shared" si="30"/>
        <v>0</v>
      </c>
      <c r="BI110" s="374">
        <v>0</v>
      </c>
      <c r="BJ110" s="165" t="e">
        <f>LOOKUP($BI110,#REF!,#REF!)</f>
        <v>#REF!</v>
      </c>
      <c r="BK110" s="374">
        <v>0</v>
      </c>
      <c r="BL110" s="236" t="s">
        <v>2103</v>
      </c>
      <c r="BM110" s="374" t="s">
        <v>2123</v>
      </c>
      <c r="BN110" s="379">
        <v>0</v>
      </c>
      <c r="BO110" s="374" t="s">
        <v>2138</v>
      </c>
      <c r="BP110" s="378" t="str">
        <f t="shared" si="20"/>
        <v>0</v>
      </c>
      <c r="BQ110" s="374">
        <v>1500000</v>
      </c>
      <c r="BR110" s="374">
        <v>50000</v>
      </c>
      <c r="BS110" s="374"/>
      <c r="BT110" s="374">
        <v>0</v>
      </c>
      <c r="BU110" s="246">
        <f t="shared" si="31"/>
        <v>1550000</v>
      </c>
      <c r="BV110" s="376" t="e">
        <f t="shared" si="38"/>
        <v>#REF!</v>
      </c>
      <c r="BW110" s="376">
        <f t="shared" si="39"/>
        <v>0</v>
      </c>
      <c r="BX110" s="376" t="e">
        <f t="shared" si="40"/>
        <v>#REF!</v>
      </c>
      <c r="BY110" s="383"/>
      <c r="BZ110" s="380"/>
      <c r="CA110" s="380"/>
      <c r="CB110" s="380"/>
      <c r="CC110" s="380"/>
      <c r="CD110" s="380"/>
      <c r="CE110" s="380"/>
      <c r="CF110" s="380"/>
      <c r="CG110" s="227"/>
      <c r="CH110" s="381"/>
      <c r="CI110" s="236"/>
      <c r="CJ110" s="236"/>
      <c r="CK110" s="236"/>
      <c r="CL110" s="382"/>
      <c r="CM110" s="236"/>
      <c r="CN110" s="236"/>
      <c r="CO110" s="236"/>
      <c r="CP110" s="236"/>
    </row>
    <row r="111" spans="2:94" s="2" customFormat="1" ht="71.25" customHeight="1">
      <c r="B111" s="374" t="s">
        <v>73</v>
      </c>
      <c r="C111" s="264"/>
      <c r="D111" s="236" t="s">
        <v>152</v>
      </c>
      <c r="E111" s="374">
        <v>109</v>
      </c>
      <c r="F111" s="236" t="s">
        <v>2246</v>
      </c>
      <c r="G111" s="236" t="s">
        <v>1996</v>
      </c>
      <c r="H111" s="374" t="s">
        <v>2247</v>
      </c>
      <c r="I111" s="374" t="s">
        <v>89</v>
      </c>
      <c r="J111" s="384">
        <v>35838</v>
      </c>
      <c r="K111" s="374" t="s">
        <v>2023</v>
      </c>
      <c r="L111" s="374" t="s">
        <v>2030</v>
      </c>
      <c r="M111" s="374" t="s">
        <v>91</v>
      </c>
      <c r="N111" s="236" t="s">
        <v>2040</v>
      </c>
      <c r="O111" s="264"/>
      <c r="P111" s="388"/>
      <c r="Q111" s="236" t="s">
        <v>2040</v>
      </c>
      <c r="R111" s="236" t="s">
        <v>2048</v>
      </c>
      <c r="S111" s="236" t="str">
        <f t="shared" si="46"/>
        <v>Nusrat Jehan Inter Boys College</v>
      </c>
      <c r="T111" s="374">
        <v>15630</v>
      </c>
      <c r="U111" s="374" t="s">
        <v>74</v>
      </c>
      <c r="V111" s="374" t="s">
        <v>75</v>
      </c>
      <c r="W111" s="165"/>
      <c r="X111" s="373" t="s">
        <v>2089</v>
      </c>
      <c r="Y111" s="374">
        <v>6</v>
      </c>
      <c r="Z111" s="165" t="str">
        <f t="shared" si="18"/>
        <v>5</v>
      </c>
      <c r="AA111" s="374">
        <v>2</v>
      </c>
      <c r="AB111" s="165" t="str">
        <f t="shared" si="19"/>
        <v>1</v>
      </c>
      <c r="AC111" s="374">
        <v>1</v>
      </c>
      <c r="AD111" s="374">
        <v>52250</v>
      </c>
      <c r="AE111" s="374">
        <v>0</v>
      </c>
      <c r="AF111" s="374">
        <v>0</v>
      </c>
      <c r="AG111" s="165">
        <v>0</v>
      </c>
      <c r="AH111" s="165">
        <f t="shared" si="47"/>
        <v>52250</v>
      </c>
      <c r="AI111" s="165">
        <f t="shared" si="48"/>
        <v>7464.2857142857147</v>
      </c>
      <c r="AJ111" s="376" t="e">
        <f>LOOKUP(AI111,#REF!,#REF!)</f>
        <v>#REF!</v>
      </c>
      <c r="AK111" s="165">
        <f t="shared" si="49"/>
        <v>627000</v>
      </c>
      <c r="AL111" s="374">
        <v>230</v>
      </c>
      <c r="AM111" s="374">
        <v>7300</v>
      </c>
      <c r="AN111" s="374">
        <v>2440</v>
      </c>
      <c r="AO111" s="374">
        <v>0</v>
      </c>
      <c r="AP111" s="165">
        <f t="shared" si="42"/>
        <v>7530</v>
      </c>
      <c r="AQ111" s="165">
        <v>17570</v>
      </c>
      <c r="AR111" s="165">
        <f t="shared" si="25"/>
        <v>8785</v>
      </c>
      <c r="AS111" s="165" t="str">
        <f t="shared" si="35"/>
        <v>0</v>
      </c>
      <c r="AT111" s="374">
        <v>28520</v>
      </c>
      <c r="AU111" s="374">
        <v>6000</v>
      </c>
      <c r="AV111" s="374">
        <v>900</v>
      </c>
      <c r="AW111" s="377">
        <f t="shared" si="26"/>
        <v>1.7224880382775119E-2</v>
      </c>
      <c r="AX111" s="165" t="str">
        <f t="shared" si="27"/>
        <v>0</v>
      </c>
      <c r="AY111" s="374">
        <v>0</v>
      </c>
      <c r="AZ111" s="374">
        <v>1500</v>
      </c>
      <c r="BA111" s="165">
        <f t="shared" si="43"/>
        <v>36920.017224880379</v>
      </c>
      <c r="BB111" s="165">
        <f t="shared" si="44"/>
        <v>443040.20669856458</v>
      </c>
      <c r="BC111" s="165">
        <f t="shared" si="45"/>
        <v>-34480.017224880379</v>
      </c>
      <c r="BD111" s="374">
        <v>1</v>
      </c>
      <c r="BE111" s="374" t="s">
        <v>1933</v>
      </c>
      <c r="BF111" s="374" t="s">
        <v>2094</v>
      </c>
      <c r="BG111" s="374" t="s">
        <v>1936</v>
      </c>
      <c r="BH111" s="378" t="str">
        <f t="shared" si="30"/>
        <v>0</v>
      </c>
      <c r="BI111" s="374">
        <v>0</v>
      </c>
      <c r="BJ111" s="165" t="e">
        <f>LOOKUP($BI111,#REF!,#REF!)</f>
        <v>#REF!</v>
      </c>
      <c r="BK111" s="374">
        <v>0</v>
      </c>
      <c r="BL111" s="236" t="s">
        <v>2104</v>
      </c>
      <c r="BM111" s="374" t="s">
        <v>2124</v>
      </c>
      <c r="BN111" s="379">
        <v>0</v>
      </c>
      <c r="BO111" s="374" t="s">
        <v>2138</v>
      </c>
      <c r="BP111" s="378" t="str">
        <f t="shared" si="20"/>
        <v>0</v>
      </c>
      <c r="BQ111" s="374">
        <v>650000</v>
      </c>
      <c r="BR111" s="374">
        <v>0</v>
      </c>
      <c r="BS111" s="374">
        <v>0</v>
      </c>
      <c r="BT111" s="374">
        <f>150000+98000</f>
        <v>248000</v>
      </c>
      <c r="BU111" s="246">
        <f t="shared" si="31"/>
        <v>898000</v>
      </c>
      <c r="BV111" s="376" t="e">
        <f t="shared" si="38"/>
        <v>#REF!</v>
      </c>
      <c r="BW111" s="376">
        <f t="shared" si="39"/>
        <v>0</v>
      </c>
      <c r="BX111" s="376" t="e">
        <f t="shared" si="40"/>
        <v>#REF!</v>
      </c>
      <c r="BY111" s="383"/>
      <c r="BZ111" s="380"/>
      <c r="CA111" s="380"/>
      <c r="CB111" s="380"/>
      <c r="CC111" s="380"/>
      <c r="CD111" s="380"/>
      <c r="CE111" s="380"/>
      <c r="CF111" s="380"/>
      <c r="CG111" s="227"/>
      <c r="CH111" s="381"/>
      <c r="CI111" s="236"/>
      <c r="CJ111" s="236"/>
      <c r="CK111" s="236"/>
      <c r="CL111" s="382"/>
      <c r="CM111" s="236"/>
      <c r="CN111" s="236"/>
      <c r="CO111" s="236"/>
      <c r="CP111" s="236"/>
    </row>
    <row r="112" spans="2:94" s="2" customFormat="1" ht="71.25" customHeight="1">
      <c r="B112" s="374" t="s">
        <v>73</v>
      </c>
      <c r="C112" s="264"/>
      <c r="D112" s="236" t="s">
        <v>152</v>
      </c>
      <c r="E112" s="374">
        <v>110</v>
      </c>
      <c r="F112" s="236" t="s">
        <v>1997</v>
      </c>
      <c r="G112" s="236" t="s">
        <v>1998</v>
      </c>
      <c r="H112" s="374" t="s">
        <v>2247</v>
      </c>
      <c r="I112" s="374" t="s">
        <v>89</v>
      </c>
      <c r="J112" s="384">
        <v>36414</v>
      </c>
      <c r="K112" s="374" t="s">
        <v>2024</v>
      </c>
      <c r="L112" s="374" t="s">
        <v>2030</v>
      </c>
      <c r="M112" s="374" t="s">
        <v>91</v>
      </c>
      <c r="N112" s="236" t="s">
        <v>2041</v>
      </c>
      <c r="O112" s="264"/>
      <c r="P112" s="388"/>
      <c r="Q112" s="236" t="s">
        <v>2041</v>
      </c>
      <c r="R112" s="236" t="s">
        <v>2049</v>
      </c>
      <c r="S112" s="236" t="str">
        <f t="shared" si="46"/>
        <v>Punjab College of Information &amp; Technology</v>
      </c>
      <c r="T112" s="374">
        <v>40</v>
      </c>
      <c r="U112" s="374" t="s">
        <v>74</v>
      </c>
      <c r="V112" s="374" t="s">
        <v>75</v>
      </c>
      <c r="W112" s="165"/>
      <c r="X112" s="373" t="s">
        <v>1663</v>
      </c>
      <c r="Y112" s="374">
        <v>10</v>
      </c>
      <c r="Z112" s="165" t="str">
        <f t="shared" si="18"/>
        <v>5</v>
      </c>
      <c r="AA112" s="374">
        <v>6</v>
      </c>
      <c r="AB112" s="165" t="str">
        <f t="shared" si="19"/>
        <v>3</v>
      </c>
      <c r="AC112" s="374">
        <v>2</v>
      </c>
      <c r="AD112" s="374">
        <v>24070</v>
      </c>
      <c r="AE112" s="374">
        <v>32488</v>
      </c>
      <c r="AF112" s="374">
        <v>0</v>
      </c>
      <c r="AG112" s="165">
        <v>0</v>
      </c>
      <c r="AH112" s="165">
        <f t="shared" si="47"/>
        <v>56558</v>
      </c>
      <c r="AI112" s="165">
        <f t="shared" si="48"/>
        <v>4713.166666666667</v>
      </c>
      <c r="AJ112" s="376" t="e">
        <f>LOOKUP(AI112,#REF!,#REF!)</f>
        <v>#REF!</v>
      </c>
      <c r="AK112" s="165">
        <f t="shared" si="49"/>
        <v>678696</v>
      </c>
      <c r="AL112" s="374">
        <v>3000</v>
      </c>
      <c r="AM112" s="374">
        <v>0</v>
      </c>
      <c r="AN112" s="374">
        <v>1000</v>
      </c>
      <c r="AO112" s="374">
        <v>0</v>
      </c>
      <c r="AP112" s="165">
        <f t="shared" si="42"/>
        <v>3000</v>
      </c>
      <c r="AQ112" s="165">
        <v>23100</v>
      </c>
      <c r="AR112" s="165">
        <f t="shared" si="25"/>
        <v>3850</v>
      </c>
      <c r="AS112" s="165" t="str">
        <f t="shared" si="35"/>
        <v>1</v>
      </c>
      <c r="AT112" s="374">
        <v>26000</v>
      </c>
      <c r="AU112" s="374">
        <v>17000</v>
      </c>
      <c r="AV112" s="374">
        <v>3000</v>
      </c>
      <c r="AW112" s="377">
        <f t="shared" si="26"/>
        <v>5.304289402029775E-2</v>
      </c>
      <c r="AX112" s="165" t="str">
        <f t="shared" si="27"/>
        <v>0</v>
      </c>
      <c r="AY112" s="374">
        <v>0</v>
      </c>
      <c r="AZ112" s="374">
        <v>7000</v>
      </c>
      <c r="BA112" s="165">
        <f t="shared" si="43"/>
        <v>53000.053042894018</v>
      </c>
      <c r="BB112" s="165">
        <f t="shared" si="44"/>
        <v>636000.63651472819</v>
      </c>
      <c r="BC112" s="165">
        <f t="shared" si="45"/>
        <v>-52000.053042894018</v>
      </c>
      <c r="BD112" s="374">
        <v>1</v>
      </c>
      <c r="BE112" s="374" t="s">
        <v>1933</v>
      </c>
      <c r="BF112" s="374">
        <v>2011</v>
      </c>
      <c r="BG112" s="374" t="s">
        <v>2095</v>
      </c>
      <c r="BH112" s="378" t="str">
        <f t="shared" si="30"/>
        <v>0</v>
      </c>
      <c r="BI112" s="374">
        <v>0</v>
      </c>
      <c r="BJ112" s="165" t="e">
        <f>LOOKUP($BI112,#REF!,#REF!)</f>
        <v>#REF!</v>
      </c>
      <c r="BK112" s="374">
        <v>0</v>
      </c>
      <c r="BL112" s="236" t="s">
        <v>2105</v>
      </c>
      <c r="BM112" s="374" t="s">
        <v>2125</v>
      </c>
      <c r="BN112" s="379">
        <v>0</v>
      </c>
      <c r="BO112" s="374" t="s">
        <v>2138</v>
      </c>
      <c r="BP112" s="378" t="str">
        <f t="shared" si="20"/>
        <v>0</v>
      </c>
      <c r="BQ112" s="374">
        <v>1200000</v>
      </c>
      <c r="BR112" s="374">
        <v>400000</v>
      </c>
      <c r="BS112" s="374">
        <v>0</v>
      </c>
      <c r="BT112" s="374">
        <v>200000</v>
      </c>
      <c r="BU112" s="246">
        <f t="shared" si="31"/>
        <v>1800000</v>
      </c>
      <c r="BV112" s="376" t="e">
        <f t="shared" si="38"/>
        <v>#REF!</v>
      </c>
      <c r="BW112" s="376">
        <f t="shared" si="39"/>
        <v>0</v>
      </c>
      <c r="BX112" s="376" t="e">
        <f t="shared" si="40"/>
        <v>#REF!</v>
      </c>
      <c r="BY112" s="383"/>
      <c r="BZ112" s="380"/>
      <c r="CA112" s="380"/>
      <c r="CB112" s="380"/>
      <c r="CC112" s="380"/>
      <c r="CD112" s="380"/>
      <c r="CE112" s="380"/>
      <c r="CF112" s="380"/>
      <c r="CG112" s="227"/>
      <c r="CH112" s="381"/>
      <c r="CI112" s="236"/>
      <c r="CJ112" s="236"/>
      <c r="CK112" s="236"/>
      <c r="CL112" s="382"/>
      <c r="CM112" s="236"/>
      <c r="CN112" s="236"/>
      <c r="CO112" s="236"/>
      <c r="CP112" s="236"/>
    </row>
    <row r="113" spans="1:94" s="2" customFormat="1" ht="71.25" customHeight="1">
      <c r="B113" s="374" t="s">
        <v>73</v>
      </c>
      <c r="C113" s="264"/>
      <c r="D113" s="236" t="s">
        <v>152</v>
      </c>
      <c r="E113" s="374">
        <v>111</v>
      </c>
      <c r="F113" s="236" t="s">
        <v>1999</v>
      </c>
      <c r="G113" s="236" t="s">
        <v>2000</v>
      </c>
      <c r="H113" s="374" t="s">
        <v>2247</v>
      </c>
      <c r="I113" s="374" t="s">
        <v>89</v>
      </c>
      <c r="J113" s="384">
        <v>35920</v>
      </c>
      <c r="K113" s="374" t="s">
        <v>2025</v>
      </c>
      <c r="L113" s="374" t="s">
        <v>2232</v>
      </c>
      <c r="M113" s="374" t="s">
        <v>77</v>
      </c>
      <c r="N113" s="236" t="s">
        <v>2042</v>
      </c>
      <c r="O113" s="264"/>
      <c r="P113" s="388"/>
      <c r="Q113" s="236" t="s">
        <v>2229</v>
      </c>
      <c r="R113" s="236" t="s">
        <v>2230</v>
      </c>
      <c r="S113" s="236" t="str">
        <f t="shared" si="46"/>
        <v>F.G College Karachi Cantt76.2% in 2016</v>
      </c>
      <c r="T113" s="374" t="s">
        <v>90</v>
      </c>
      <c r="U113" s="374" t="s">
        <v>74</v>
      </c>
      <c r="V113" s="374" t="s">
        <v>75</v>
      </c>
      <c r="W113" s="165"/>
      <c r="X113" s="373" t="s">
        <v>2231</v>
      </c>
      <c r="Y113" s="374">
        <v>12</v>
      </c>
      <c r="Z113" s="165" t="str">
        <f t="shared" ref="Z113:Z125" si="50">IF(Y113&gt;=6,"5",IF(Y113&gt;=4,"3",IF(Y113&lt;=3,"2","0")))</f>
        <v>5</v>
      </c>
      <c r="AA113" s="374">
        <v>7</v>
      </c>
      <c r="AB113" s="165" t="str">
        <f t="shared" ref="AB113:AB125" si="51">IF(AA113&gt;=6,"3",IF(AA113&gt;=4,"2",IF(AA113&lt;=3,"1","0")))</f>
        <v>3</v>
      </c>
      <c r="AC113" s="374">
        <v>1</v>
      </c>
      <c r="AD113" s="398">
        <v>32472</v>
      </c>
      <c r="AE113" s="374">
        <v>0</v>
      </c>
      <c r="AF113" s="374">
        <v>0</v>
      </c>
      <c r="AG113" s="165">
        <v>0</v>
      </c>
      <c r="AH113" s="165">
        <f t="shared" si="47"/>
        <v>32472</v>
      </c>
      <c r="AI113" s="165">
        <f t="shared" si="48"/>
        <v>2497.8461538461538</v>
      </c>
      <c r="AJ113" s="376" t="e">
        <f>LOOKUP(AI113,#REF!,#REF!)</f>
        <v>#REF!</v>
      </c>
      <c r="AK113" s="165">
        <f t="shared" si="49"/>
        <v>389664</v>
      </c>
      <c r="AL113" s="374">
        <v>0</v>
      </c>
      <c r="AM113" s="374">
        <v>2600</v>
      </c>
      <c r="AN113" s="374">
        <v>2000</v>
      </c>
      <c r="AO113" s="374">
        <v>0</v>
      </c>
      <c r="AP113" s="165">
        <f t="shared" si="42"/>
        <v>2600</v>
      </c>
      <c r="AQ113" s="165">
        <v>5500</v>
      </c>
      <c r="AR113" s="165">
        <f t="shared" si="25"/>
        <v>785.71428571428567</v>
      </c>
      <c r="AS113" s="165" t="str">
        <f t="shared" si="35"/>
        <v>2</v>
      </c>
      <c r="AT113" s="374">
        <v>27500</v>
      </c>
      <c r="AU113" s="374">
        <v>8000</v>
      </c>
      <c r="AV113" s="374">
        <v>1500</v>
      </c>
      <c r="AW113" s="377">
        <f t="shared" si="26"/>
        <v>4.6193643754619367E-2</v>
      </c>
      <c r="AX113" s="165" t="str">
        <f t="shared" si="27"/>
        <v>0</v>
      </c>
      <c r="AY113" s="374">
        <v>0</v>
      </c>
      <c r="AZ113" s="374">
        <v>8000</v>
      </c>
      <c r="BA113" s="165">
        <f t="shared" si="43"/>
        <v>45000.046193643757</v>
      </c>
      <c r="BB113" s="165">
        <f t="shared" si="44"/>
        <v>540000.55432372505</v>
      </c>
      <c r="BC113" s="165">
        <f t="shared" si="45"/>
        <v>-43000.046193643757</v>
      </c>
      <c r="BD113" s="374">
        <v>0</v>
      </c>
      <c r="BE113" s="374">
        <v>0</v>
      </c>
      <c r="BF113" s="374">
        <v>0</v>
      </c>
      <c r="BG113" s="374">
        <v>0</v>
      </c>
      <c r="BH113" s="378" t="str">
        <f t="shared" si="30"/>
        <v>0</v>
      </c>
      <c r="BI113" s="374">
        <v>0</v>
      </c>
      <c r="BJ113" s="165" t="e">
        <f>LOOKUP($BI113,#REF!,#REF!)</f>
        <v>#REF!</v>
      </c>
      <c r="BK113" s="374">
        <v>1500000</v>
      </c>
      <c r="BL113" s="236" t="s">
        <v>2106</v>
      </c>
      <c r="BM113" s="374" t="s">
        <v>2126</v>
      </c>
      <c r="BN113" s="379">
        <v>0</v>
      </c>
      <c r="BO113" s="374" t="s">
        <v>2138</v>
      </c>
      <c r="BP113" s="378" t="str">
        <f t="shared" ref="BP113:BP125" si="52">IF(BO113="Kutcha","7",IF(BO113="Semi Pucca","5",IF(BO113="Pucca","2","0")))</f>
        <v>0</v>
      </c>
      <c r="BQ113" s="374">
        <v>1500000</v>
      </c>
      <c r="BR113" s="374">
        <v>18000</v>
      </c>
      <c r="BS113" s="374">
        <v>0</v>
      </c>
      <c r="BT113" s="374">
        <v>50000</v>
      </c>
      <c r="BU113" s="246">
        <f t="shared" si="31"/>
        <v>3068000</v>
      </c>
      <c r="BV113" s="376" t="e">
        <f t="shared" si="38"/>
        <v>#REF!</v>
      </c>
      <c r="BW113" s="376">
        <f t="shared" si="39"/>
        <v>0</v>
      </c>
      <c r="BX113" s="376" t="e">
        <f t="shared" si="40"/>
        <v>#REF!</v>
      </c>
      <c r="BY113" s="383"/>
      <c r="BZ113" s="380"/>
      <c r="CA113" s="380"/>
      <c r="CB113" s="380"/>
      <c r="CC113" s="380"/>
      <c r="CD113" s="380"/>
      <c r="CE113" s="380"/>
      <c r="CF113" s="380"/>
      <c r="CG113" s="227"/>
      <c r="CH113" s="381"/>
      <c r="CI113" s="236"/>
      <c r="CJ113" s="236"/>
      <c r="CK113" s="236"/>
      <c r="CL113" s="382"/>
      <c r="CM113" s="236"/>
      <c r="CN113" s="236"/>
      <c r="CO113" s="236"/>
      <c r="CP113" s="236"/>
    </row>
    <row r="114" spans="1:94" s="2" customFormat="1" ht="71.25" customHeight="1">
      <c r="B114" s="374" t="s">
        <v>73</v>
      </c>
      <c r="C114" s="264"/>
      <c r="D114" s="236" t="s">
        <v>152</v>
      </c>
      <c r="E114" s="374">
        <v>112</v>
      </c>
      <c r="F114" s="236" t="s">
        <v>2001</v>
      </c>
      <c r="G114" s="236" t="s">
        <v>2002</v>
      </c>
      <c r="H114" s="374" t="s">
        <v>2247</v>
      </c>
      <c r="I114" s="374" t="s">
        <v>89</v>
      </c>
      <c r="J114" s="384" t="s">
        <v>2012</v>
      </c>
      <c r="K114" s="374" t="s">
        <v>2026</v>
      </c>
      <c r="L114" s="374" t="s">
        <v>2235</v>
      </c>
      <c r="M114" s="374" t="s">
        <v>77</v>
      </c>
      <c r="N114" s="236" t="s">
        <v>2043</v>
      </c>
      <c r="O114" s="264"/>
      <c r="P114" s="388"/>
      <c r="Q114" s="236" t="s">
        <v>2234</v>
      </c>
      <c r="R114" s="236" t="s">
        <v>2233</v>
      </c>
      <c r="S114" s="236" t="str">
        <f t="shared" si="46"/>
        <v>F.D.C MRF Kamra81 %</v>
      </c>
      <c r="T114" s="374" t="s">
        <v>2176</v>
      </c>
      <c r="U114" s="374" t="s">
        <v>74</v>
      </c>
      <c r="V114" s="374" t="s">
        <v>75</v>
      </c>
      <c r="W114" s="165"/>
      <c r="X114" s="373" t="s">
        <v>2236</v>
      </c>
      <c r="Y114" s="374">
        <v>7</v>
      </c>
      <c r="Z114" s="165" t="str">
        <f t="shared" si="50"/>
        <v>5</v>
      </c>
      <c r="AA114" s="374">
        <v>2</v>
      </c>
      <c r="AB114" s="165" t="str">
        <f t="shared" si="51"/>
        <v>1</v>
      </c>
      <c r="AC114" s="374">
        <v>2</v>
      </c>
      <c r="AD114" s="374">
        <v>14266</v>
      </c>
      <c r="AE114" s="374">
        <v>0</v>
      </c>
      <c r="AF114" s="374">
        <v>0</v>
      </c>
      <c r="AG114" s="165">
        <v>10000</v>
      </c>
      <c r="AH114" s="165">
        <f t="shared" si="47"/>
        <v>24266</v>
      </c>
      <c r="AI114" s="165">
        <f t="shared" si="48"/>
        <v>2696.2222222222222</v>
      </c>
      <c r="AJ114" s="376" t="e">
        <f>LOOKUP(AI114,#REF!,#REF!)</f>
        <v>#REF!</v>
      </c>
      <c r="AK114" s="165">
        <f t="shared" si="49"/>
        <v>291192</v>
      </c>
      <c r="AL114" s="374">
        <v>0</v>
      </c>
      <c r="AM114" s="374">
        <v>1520</v>
      </c>
      <c r="AN114" s="374">
        <v>0</v>
      </c>
      <c r="AO114" s="374">
        <v>0</v>
      </c>
      <c r="AP114" s="165">
        <f t="shared" si="42"/>
        <v>1520</v>
      </c>
      <c r="AQ114" s="165">
        <v>535</v>
      </c>
      <c r="AR114" s="165">
        <f t="shared" ref="AR114:AR131" si="53">AQ114/AA114</f>
        <v>267.5</v>
      </c>
      <c r="AS114" s="165" t="str">
        <f t="shared" si="35"/>
        <v>3</v>
      </c>
      <c r="AT114" s="374">
        <v>25150</v>
      </c>
      <c r="AU114" s="374">
        <v>15000</v>
      </c>
      <c r="AV114" s="374">
        <v>0</v>
      </c>
      <c r="AW114" s="377">
        <f t="shared" ref="AW114:AW134" si="54">AV114/AH114</f>
        <v>0</v>
      </c>
      <c r="AX114" s="165" t="str">
        <f t="shared" ref="AX114:AX124" si="55">IF(AW114&gt;=70.01%,"5",IF(AW114&gt;=60.01%,"4",IF(AW114&gt;=50.01%,"3",IF(AW114&gt;=40.01%,"2",IF(AW114&gt;=30.01%,"1","0")))))</f>
        <v>0</v>
      </c>
      <c r="AY114" s="374">
        <v>0</v>
      </c>
      <c r="AZ114" s="374">
        <v>4000</v>
      </c>
      <c r="BA114" s="165">
        <f t="shared" si="43"/>
        <v>44150</v>
      </c>
      <c r="BB114" s="165">
        <f t="shared" si="44"/>
        <v>529800</v>
      </c>
      <c r="BC114" s="165">
        <f t="shared" si="45"/>
        <v>-44150</v>
      </c>
      <c r="BD114" s="374">
        <v>1</v>
      </c>
      <c r="BE114" s="374">
        <v>0</v>
      </c>
      <c r="BF114" s="374">
        <v>0</v>
      </c>
      <c r="BG114" s="374">
        <v>0</v>
      </c>
      <c r="BH114" s="378" t="str">
        <f t="shared" ref="BH114:BH125" si="56">IF(BD114="No","2",IF(BD114="one","1","0"))</f>
        <v>0</v>
      </c>
      <c r="BI114" s="374">
        <v>0</v>
      </c>
      <c r="BJ114" s="165" t="e">
        <f>LOOKUP($BI114,#REF!,#REF!)</f>
        <v>#REF!</v>
      </c>
      <c r="BK114" s="374">
        <v>0</v>
      </c>
      <c r="BL114" s="236" t="s">
        <v>2107</v>
      </c>
      <c r="BM114" s="374" t="s">
        <v>2127</v>
      </c>
      <c r="BN114" s="379">
        <v>0</v>
      </c>
      <c r="BO114" s="374" t="s">
        <v>2138</v>
      </c>
      <c r="BP114" s="378" t="str">
        <f t="shared" si="52"/>
        <v>0</v>
      </c>
      <c r="BQ114" s="374">
        <v>2100000</v>
      </c>
      <c r="BR114" s="374">
        <v>0</v>
      </c>
      <c r="BS114" s="374">
        <v>0</v>
      </c>
      <c r="BT114" s="374">
        <v>0</v>
      </c>
      <c r="BU114" s="246">
        <f t="shared" ref="BU114:BU124" si="57">SUM(BT114+BS114+BR114+BQ114+BK114)</f>
        <v>2100000</v>
      </c>
      <c r="BV114" s="376" t="e">
        <f t="shared" si="38"/>
        <v>#REF!</v>
      </c>
      <c r="BW114" s="376">
        <f t="shared" si="39"/>
        <v>0</v>
      </c>
      <c r="BX114" s="376" t="e">
        <f t="shared" si="40"/>
        <v>#REF!</v>
      </c>
      <c r="BY114" s="383"/>
      <c r="BZ114" s="380"/>
      <c r="CA114" s="380"/>
      <c r="CB114" s="380"/>
      <c r="CC114" s="380"/>
      <c r="CD114" s="380"/>
      <c r="CE114" s="380"/>
      <c r="CF114" s="380"/>
      <c r="CG114" s="227"/>
      <c r="CH114" s="381"/>
      <c r="CI114" s="236"/>
      <c r="CJ114" s="236"/>
      <c r="CK114" s="236"/>
      <c r="CL114" s="382"/>
      <c r="CM114" s="236"/>
      <c r="CN114" s="236"/>
      <c r="CO114" s="236"/>
      <c r="CP114" s="236"/>
    </row>
    <row r="115" spans="1:94" s="2" customFormat="1" ht="71.25" customHeight="1">
      <c r="B115" s="374" t="s">
        <v>73</v>
      </c>
      <c r="C115" s="264"/>
      <c r="D115" s="236" t="s">
        <v>152</v>
      </c>
      <c r="E115" s="374">
        <v>113</v>
      </c>
      <c r="F115" s="236" t="s">
        <v>2003</v>
      </c>
      <c r="G115" s="236" t="s">
        <v>2004</v>
      </c>
      <c r="H115" s="385" t="s">
        <v>2247</v>
      </c>
      <c r="I115" s="374" t="s">
        <v>89</v>
      </c>
      <c r="J115" s="384">
        <v>36131</v>
      </c>
      <c r="K115" s="374" t="s">
        <v>2027</v>
      </c>
      <c r="L115" s="374" t="s">
        <v>2185</v>
      </c>
      <c r="M115" s="374" t="s">
        <v>91</v>
      </c>
      <c r="N115" s="236" t="s">
        <v>2044</v>
      </c>
      <c r="O115" s="264"/>
      <c r="P115" s="388"/>
      <c r="Q115" s="236" t="s">
        <v>2237</v>
      </c>
      <c r="R115" s="236" t="s">
        <v>2238</v>
      </c>
      <c r="S115" s="236" t="str">
        <f t="shared" si="46"/>
        <v>Punjab College 89%</v>
      </c>
      <c r="T115" s="374" t="s">
        <v>2158</v>
      </c>
      <c r="U115" s="374" t="s">
        <v>74</v>
      </c>
      <c r="V115" s="374" t="s">
        <v>75</v>
      </c>
      <c r="W115" s="165"/>
      <c r="X115" s="373" t="s">
        <v>2239</v>
      </c>
      <c r="Y115" s="374">
        <v>6</v>
      </c>
      <c r="Z115" s="165" t="str">
        <f t="shared" si="50"/>
        <v>5</v>
      </c>
      <c r="AA115" s="374">
        <v>2</v>
      </c>
      <c r="AB115" s="165" t="str">
        <f t="shared" si="51"/>
        <v>1</v>
      </c>
      <c r="AC115" s="374">
        <v>1</v>
      </c>
      <c r="AD115" s="374">
        <v>39000</v>
      </c>
      <c r="AE115" s="374">
        <v>0</v>
      </c>
      <c r="AF115" s="374">
        <v>0</v>
      </c>
      <c r="AG115" s="165">
        <v>0</v>
      </c>
      <c r="AH115" s="165">
        <f t="shared" si="47"/>
        <v>39000</v>
      </c>
      <c r="AI115" s="165">
        <f t="shared" si="48"/>
        <v>5571.4285714285716</v>
      </c>
      <c r="AJ115" s="376" t="e">
        <f>LOOKUP(AI115,#REF!,#REF!)</f>
        <v>#REF!</v>
      </c>
      <c r="AK115" s="165">
        <f t="shared" si="49"/>
        <v>468000</v>
      </c>
      <c r="AL115" s="374">
        <v>300</v>
      </c>
      <c r="AM115" s="374">
        <v>1700</v>
      </c>
      <c r="AN115" s="374">
        <v>0</v>
      </c>
      <c r="AO115" s="374">
        <v>730</v>
      </c>
      <c r="AP115" s="165">
        <f t="shared" si="42"/>
        <v>2000</v>
      </c>
      <c r="AQ115" s="165">
        <v>7100</v>
      </c>
      <c r="AR115" s="165">
        <f t="shared" si="53"/>
        <v>3550</v>
      </c>
      <c r="AS115" s="165" t="str">
        <f t="shared" ref="AS115:AS125" si="58">IF(AR115&lt;=500,"3",IF(AR115&lt;=2000,"2",IF(AR115&lt;=5000,"1","0")))</f>
        <v>1</v>
      </c>
      <c r="AT115" s="374">
        <v>26500</v>
      </c>
      <c r="AU115" s="374">
        <v>16000</v>
      </c>
      <c r="AV115" s="374">
        <v>1000</v>
      </c>
      <c r="AW115" s="377">
        <f t="shared" si="54"/>
        <v>2.564102564102564E-2</v>
      </c>
      <c r="AX115" s="165" t="str">
        <f t="shared" si="55"/>
        <v>0</v>
      </c>
      <c r="AY115" s="374">
        <v>0</v>
      </c>
      <c r="AZ115" s="374">
        <v>3000</v>
      </c>
      <c r="BA115" s="165">
        <f t="shared" si="43"/>
        <v>46500.025641025641</v>
      </c>
      <c r="BB115" s="165">
        <f t="shared" si="44"/>
        <v>558000.30769230775</v>
      </c>
      <c r="BC115" s="165">
        <f t="shared" si="45"/>
        <v>-46500.025641025641</v>
      </c>
      <c r="BD115" s="374">
        <v>1</v>
      </c>
      <c r="BE115" s="374" t="s">
        <v>1933</v>
      </c>
      <c r="BF115" s="374">
        <v>1997</v>
      </c>
      <c r="BG115" s="374" t="s">
        <v>1936</v>
      </c>
      <c r="BH115" s="378" t="str">
        <f t="shared" si="56"/>
        <v>0</v>
      </c>
      <c r="BI115" s="374">
        <v>0</v>
      </c>
      <c r="BJ115" s="165" t="e">
        <f>LOOKUP($BI115,#REF!,#REF!)</f>
        <v>#REF!</v>
      </c>
      <c r="BK115" s="374">
        <v>0</v>
      </c>
      <c r="BL115" s="236" t="s">
        <v>2108</v>
      </c>
      <c r="BM115" s="374" t="s">
        <v>2128</v>
      </c>
      <c r="BN115" s="379">
        <v>0</v>
      </c>
      <c r="BO115" s="374" t="s">
        <v>2138</v>
      </c>
      <c r="BP115" s="378" t="str">
        <f t="shared" si="52"/>
        <v>0</v>
      </c>
      <c r="BQ115" s="374">
        <v>190000</v>
      </c>
      <c r="BR115" s="374">
        <v>0</v>
      </c>
      <c r="BS115" s="374">
        <v>0</v>
      </c>
      <c r="BT115" s="374">
        <v>60000</v>
      </c>
      <c r="BU115" s="246">
        <f t="shared" si="57"/>
        <v>250000</v>
      </c>
      <c r="BV115" s="376" t="e">
        <f t="shared" si="38"/>
        <v>#REF!</v>
      </c>
      <c r="BW115" s="376">
        <f t="shared" si="39"/>
        <v>0</v>
      </c>
      <c r="BX115" s="376" t="e">
        <f t="shared" si="40"/>
        <v>#REF!</v>
      </c>
      <c r="BY115" s="383"/>
      <c r="BZ115" s="380"/>
      <c r="CA115" s="380"/>
      <c r="CB115" s="380"/>
      <c r="CC115" s="380"/>
      <c r="CD115" s="380"/>
      <c r="CE115" s="380"/>
      <c r="CF115" s="380"/>
      <c r="CG115" s="227"/>
      <c r="CH115" s="381"/>
      <c r="CI115" s="236"/>
      <c r="CJ115" s="236"/>
      <c r="CK115" s="236"/>
      <c r="CL115" s="382"/>
      <c r="CM115" s="236"/>
      <c r="CN115" s="236"/>
      <c r="CO115" s="236"/>
      <c r="CP115" s="236"/>
    </row>
    <row r="116" spans="1:94" s="2" customFormat="1" ht="71.25" customHeight="1">
      <c r="B116" s="374" t="s">
        <v>73</v>
      </c>
      <c r="C116" s="264"/>
      <c r="D116" s="236" t="s">
        <v>152</v>
      </c>
      <c r="E116" s="374">
        <v>114</v>
      </c>
      <c r="F116" s="236" t="s">
        <v>2196</v>
      </c>
      <c r="G116" s="236" t="s">
        <v>2005</v>
      </c>
      <c r="H116" s="385" t="s">
        <v>2247</v>
      </c>
      <c r="I116" s="374" t="s">
        <v>89</v>
      </c>
      <c r="J116" s="384" t="s">
        <v>2013</v>
      </c>
      <c r="K116" s="374" t="s">
        <v>2028</v>
      </c>
      <c r="L116" s="374" t="s">
        <v>1835</v>
      </c>
      <c r="M116" s="374" t="s">
        <v>91</v>
      </c>
      <c r="N116" s="236" t="s">
        <v>90</v>
      </c>
      <c r="O116" s="264"/>
      <c r="P116" s="388"/>
      <c r="Q116" s="236" t="s">
        <v>90</v>
      </c>
      <c r="R116" s="236" t="s">
        <v>2050</v>
      </c>
      <c r="S116" s="236" t="str">
        <f t="shared" si="46"/>
        <v>Punjab College Lahore</v>
      </c>
      <c r="T116" s="374">
        <v>8810</v>
      </c>
      <c r="U116" s="374" t="s">
        <v>74</v>
      </c>
      <c r="V116" s="374" t="s">
        <v>75</v>
      </c>
      <c r="W116" s="165"/>
      <c r="X116" s="373" t="s">
        <v>2089</v>
      </c>
      <c r="Y116" s="374">
        <v>8</v>
      </c>
      <c r="Z116" s="165" t="str">
        <f t="shared" si="50"/>
        <v>5</v>
      </c>
      <c r="AA116" s="374">
        <v>1</v>
      </c>
      <c r="AB116" s="165" t="str">
        <f t="shared" si="51"/>
        <v>1</v>
      </c>
      <c r="AC116" s="374">
        <v>2</v>
      </c>
      <c r="AD116" s="374">
        <v>22000</v>
      </c>
      <c r="AE116" s="374">
        <v>0</v>
      </c>
      <c r="AF116" s="374">
        <v>0</v>
      </c>
      <c r="AG116" s="165">
        <v>15000</v>
      </c>
      <c r="AH116" s="165">
        <f t="shared" si="47"/>
        <v>37000</v>
      </c>
      <c r="AI116" s="165">
        <f t="shared" si="48"/>
        <v>3700</v>
      </c>
      <c r="AJ116" s="376" t="e">
        <f>LOOKUP(AI116,#REF!,#REF!)</f>
        <v>#REF!</v>
      </c>
      <c r="AK116" s="165">
        <f t="shared" si="49"/>
        <v>444000</v>
      </c>
      <c r="AL116" s="374">
        <v>210</v>
      </c>
      <c r="AM116" s="374">
        <v>1900</v>
      </c>
      <c r="AN116" s="374">
        <v>1520</v>
      </c>
      <c r="AO116" s="374">
        <v>150</v>
      </c>
      <c r="AP116" s="165">
        <f t="shared" si="42"/>
        <v>2110</v>
      </c>
      <c r="AQ116" s="165">
        <v>8047</v>
      </c>
      <c r="AR116" s="165">
        <f t="shared" si="53"/>
        <v>8047</v>
      </c>
      <c r="AS116" s="165" t="str">
        <f t="shared" si="58"/>
        <v>0</v>
      </c>
      <c r="AT116" s="374">
        <v>26650</v>
      </c>
      <c r="AU116" s="374">
        <v>18000</v>
      </c>
      <c r="AV116" s="374">
        <v>2000</v>
      </c>
      <c r="AW116" s="377">
        <f t="shared" si="54"/>
        <v>5.4054054054054057E-2</v>
      </c>
      <c r="AX116" s="165" t="str">
        <f t="shared" si="55"/>
        <v>0</v>
      </c>
      <c r="AY116" s="374">
        <v>0</v>
      </c>
      <c r="AZ116" s="374">
        <v>0</v>
      </c>
      <c r="BA116" s="165">
        <f t="shared" si="43"/>
        <v>46650.054054054053</v>
      </c>
      <c r="BB116" s="165">
        <f t="shared" si="44"/>
        <v>559800.64864864864</v>
      </c>
      <c r="BC116" s="165">
        <f t="shared" si="45"/>
        <v>-45130.054054054053</v>
      </c>
      <c r="BD116" s="374">
        <v>1</v>
      </c>
      <c r="BE116" s="374" t="s">
        <v>1933</v>
      </c>
      <c r="BF116" s="374">
        <v>2006</v>
      </c>
      <c r="BG116" s="374" t="s">
        <v>1936</v>
      </c>
      <c r="BH116" s="378" t="str">
        <f t="shared" si="56"/>
        <v>0</v>
      </c>
      <c r="BI116" s="374">
        <v>0</v>
      </c>
      <c r="BJ116" s="165" t="e">
        <f>LOOKUP($BI116,#REF!,#REF!)</f>
        <v>#REF!</v>
      </c>
      <c r="BK116" s="374">
        <v>0</v>
      </c>
      <c r="BL116" s="236" t="s">
        <v>2109</v>
      </c>
      <c r="BM116" s="374" t="s">
        <v>2129</v>
      </c>
      <c r="BN116" s="379">
        <v>0</v>
      </c>
      <c r="BO116" s="374" t="s">
        <v>2138</v>
      </c>
      <c r="BP116" s="378" t="str">
        <f t="shared" si="52"/>
        <v>0</v>
      </c>
      <c r="BQ116" s="374">
        <v>2500000</v>
      </c>
      <c r="BR116" s="374">
        <v>0</v>
      </c>
      <c r="BS116" s="374">
        <v>0</v>
      </c>
      <c r="BT116" s="374">
        <v>0</v>
      </c>
      <c r="BU116" s="246">
        <f t="shared" si="57"/>
        <v>2500000</v>
      </c>
      <c r="BV116" s="376" t="e">
        <f t="shared" si="38"/>
        <v>#REF!</v>
      </c>
      <c r="BW116" s="376">
        <f t="shared" si="39"/>
        <v>0</v>
      </c>
      <c r="BX116" s="376" t="e">
        <f t="shared" si="40"/>
        <v>#REF!</v>
      </c>
      <c r="BY116" s="383"/>
      <c r="BZ116" s="380"/>
      <c r="CA116" s="380"/>
      <c r="CB116" s="380"/>
      <c r="CC116" s="380"/>
      <c r="CD116" s="380"/>
      <c r="CE116" s="380"/>
      <c r="CF116" s="380"/>
      <c r="CG116" s="227"/>
      <c r="CH116" s="381"/>
      <c r="CI116" s="236"/>
      <c r="CJ116" s="236"/>
      <c r="CK116" s="236"/>
      <c r="CL116" s="382"/>
      <c r="CM116" s="236"/>
      <c r="CN116" s="236"/>
      <c r="CO116" s="236"/>
      <c r="CP116" s="236"/>
    </row>
    <row r="117" spans="1:94" s="2" customFormat="1" ht="71.25" customHeight="1">
      <c r="B117" s="374" t="s">
        <v>73</v>
      </c>
      <c r="C117" s="264"/>
      <c r="D117" s="236" t="s">
        <v>152</v>
      </c>
      <c r="E117" s="374">
        <v>115</v>
      </c>
      <c r="F117" s="236" t="s">
        <v>2006</v>
      </c>
      <c r="G117" s="236" t="s">
        <v>2007</v>
      </c>
      <c r="H117" s="385" t="s">
        <v>2247</v>
      </c>
      <c r="I117" s="374" t="s">
        <v>89</v>
      </c>
      <c r="J117" s="384" t="s">
        <v>2014</v>
      </c>
      <c r="K117" s="374" t="s">
        <v>2029</v>
      </c>
      <c r="L117" s="374" t="s">
        <v>2244</v>
      </c>
      <c r="M117" s="374" t="s">
        <v>77</v>
      </c>
      <c r="N117" s="236" t="s">
        <v>2045</v>
      </c>
      <c r="O117" s="264"/>
      <c r="P117" s="388"/>
      <c r="Q117" s="236" t="s">
        <v>2241</v>
      </c>
      <c r="R117" s="236" t="s">
        <v>2242</v>
      </c>
      <c r="S117" s="236" t="str">
        <f>R117</f>
        <v>Garrison Academy GWA Cntt77% in 2016</v>
      </c>
      <c r="T117" s="374" t="s">
        <v>2240</v>
      </c>
      <c r="U117" s="374" t="s">
        <v>74</v>
      </c>
      <c r="V117" s="374" t="s">
        <v>75</v>
      </c>
      <c r="W117" s="165"/>
      <c r="X117" s="373" t="s">
        <v>2243</v>
      </c>
      <c r="Y117" s="374">
        <v>8</v>
      </c>
      <c r="Z117" s="165" t="str">
        <f t="shared" si="50"/>
        <v>5</v>
      </c>
      <c r="AA117" s="374">
        <v>4</v>
      </c>
      <c r="AB117" s="165" t="str">
        <f t="shared" si="51"/>
        <v>2</v>
      </c>
      <c r="AC117" s="374">
        <v>1</v>
      </c>
      <c r="AD117" s="374">
        <v>30000</v>
      </c>
      <c r="AE117" s="374">
        <v>0</v>
      </c>
      <c r="AF117" s="374">
        <v>0</v>
      </c>
      <c r="AG117" s="165">
        <v>0</v>
      </c>
      <c r="AH117" s="165">
        <f t="shared" si="47"/>
        <v>30000</v>
      </c>
      <c r="AI117" s="165">
        <f t="shared" si="48"/>
        <v>3333.3333333333335</v>
      </c>
      <c r="AJ117" s="376" t="e">
        <f>LOOKUP(AI117,#REF!,#REF!)</f>
        <v>#REF!</v>
      </c>
      <c r="AK117" s="165">
        <f t="shared" si="49"/>
        <v>360000</v>
      </c>
      <c r="AL117" s="374">
        <v>0</v>
      </c>
      <c r="AM117" s="374">
        <v>0</v>
      </c>
      <c r="AN117" s="374">
        <v>0</v>
      </c>
      <c r="AO117" s="374">
        <v>0</v>
      </c>
      <c r="AP117" s="165">
        <f t="shared" si="42"/>
        <v>0</v>
      </c>
      <c r="AQ117" s="165">
        <v>1000</v>
      </c>
      <c r="AR117" s="165">
        <f t="shared" si="53"/>
        <v>250</v>
      </c>
      <c r="AS117" s="165" t="str">
        <f t="shared" si="58"/>
        <v>3</v>
      </c>
      <c r="AT117" s="374">
        <v>24500</v>
      </c>
      <c r="AU117" s="374">
        <v>15000</v>
      </c>
      <c r="AV117" s="374">
        <v>2000</v>
      </c>
      <c r="AW117" s="377">
        <f t="shared" si="54"/>
        <v>6.6666666666666666E-2</v>
      </c>
      <c r="AX117" s="165" t="str">
        <f t="shared" si="55"/>
        <v>0</v>
      </c>
      <c r="AY117" s="374">
        <v>0</v>
      </c>
      <c r="AZ117" s="374">
        <v>4000</v>
      </c>
      <c r="BA117" s="165">
        <f t="shared" si="43"/>
        <v>45500.066666666666</v>
      </c>
      <c r="BB117" s="165">
        <f t="shared" si="44"/>
        <v>546000.80000000005</v>
      </c>
      <c r="BC117" s="165">
        <f t="shared" si="45"/>
        <v>-45500.066666666666</v>
      </c>
      <c r="BD117" s="374">
        <v>0</v>
      </c>
      <c r="BE117" s="374" t="s">
        <v>90</v>
      </c>
      <c r="BF117" s="374">
        <v>0</v>
      </c>
      <c r="BG117" s="374">
        <v>0</v>
      </c>
      <c r="BH117" s="378" t="str">
        <f t="shared" si="56"/>
        <v>0</v>
      </c>
      <c r="BI117" s="374">
        <v>0</v>
      </c>
      <c r="BJ117" s="165" t="e">
        <f>LOOKUP($BI117,#REF!,#REF!)</f>
        <v>#REF!</v>
      </c>
      <c r="BK117" s="374">
        <v>0</v>
      </c>
      <c r="BL117" s="236" t="s">
        <v>2110</v>
      </c>
      <c r="BM117" s="374" t="s">
        <v>2130</v>
      </c>
      <c r="BN117" s="379">
        <v>0</v>
      </c>
      <c r="BO117" s="374" t="s">
        <v>2138</v>
      </c>
      <c r="BP117" s="378" t="str">
        <f t="shared" si="52"/>
        <v>0</v>
      </c>
      <c r="BQ117" s="374">
        <v>300000</v>
      </c>
      <c r="BR117" s="374">
        <v>0</v>
      </c>
      <c r="BS117" s="374">
        <v>0</v>
      </c>
      <c r="BT117" s="374">
        <v>0</v>
      </c>
      <c r="BU117" s="246">
        <f t="shared" si="57"/>
        <v>300000</v>
      </c>
      <c r="BV117" s="376" t="e">
        <f t="shared" si="38"/>
        <v>#REF!</v>
      </c>
      <c r="BW117" s="376">
        <f t="shared" si="39"/>
        <v>0</v>
      </c>
      <c r="BX117" s="376" t="e">
        <f t="shared" si="40"/>
        <v>#REF!</v>
      </c>
      <c r="BY117" s="401" t="s">
        <v>2245</v>
      </c>
      <c r="BZ117" s="380"/>
      <c r="CA117" s="380"/>
      <c r="CB117" s="380"/>
      <c r="CC117" s="380"/>
      <c r="CD117" s="380"/>
      <c r="CE117" s="380"/>
      <c r="CF117" s="380"/>
      <c r="CG117" s="227"/>
      <c r="CH117" s="381"/>
      <c r="CI117" s="236"/>
      <c r="CJ117" s="236"/>
      <c r="CK117" s="236"/>
      <c r="CL117" s="382"/>
      <c r="CM117" s="236"/>
      <c r="CN117" s="236"/>
      <c r="CO117" s="236"/>
      <c r="CP117" s="236"/>
    </row>
    <row r="118" spans="1:94" s="265" customFormat="1" ht="71.25" customHeight="1">
      <c r="B118" s="264" t="s">
        <v>73</v>
      </c>
      <c r="C118" s="264"/>
      <c r="D118" s="265" t="s">
        <v>152</v>
      </c>
      <c r="E118" s="264">
        <v>116</v>
      </c>
      <c r="F118" s="265" t="s">
        <v>2194</v>
      </c>
      <c r="G118" s="265" t="s">
        <v>2051</v>
      </c>
      <c r="H118" s="264" t="s">
        <v>2058</v>
      </c>
      <c r="I118" s="264" t="s">
        <v>89</v>
      </c>
      <c r="J118" s="264" t="s">
        <v>2059</v>
      </c>
      <c r="K118" s="387" t="s">
        <v>2060</v>
      </c>
      <c r="L118" s="264" t="s">
        <v>153</v>
      </c>
      <c r="M118" s="264" t="s">
        <v>77</v>
      </c>
      <c r="O118" s="264"/>
      <c r="P118" s="388"/>
      <c r="Q118" s="265" t="s">
        <v>2078</v>
      </c>
      <c r="R118" s="265" t="s">
        <v>2078</v>
      </c>
      <c r="S118" s="265" t="str">
        <f>R118</f>
        <v>APS &amp; CS DI. KHAN</v>
      </c>
      <c r="T118" s="264">
        <v>1160</v>
      </c>
      <c r="U118" s="264" t="s">
        <v>74</v>
      </c>
      <c r="V118" s="264" t="s">
        <v>75</v>
      </c>
      <c r="W118" s="271"/>
      <c r="X118" s="389" t="s">
        <v>1034</v>
      </c>
      <c r="Y118" s="264">
        <v>7</v>
      </c>
      <c r="Z118" s="165" t="str">
        <f t="shared" si="50"/>
        <v>5</v>
      </c>
      <c r="AA118" s="264">
        <v>1</v>
      </c>
      <c r="AB118" s="165" t="str">
        <f t="shared" si="51"/>
        <v>1</v>
      </c>
      <c r="AC118" s="264">
        <v>1</v>
      </c>
      <c r="AD118" s="264">
        <v>20000</v>
      </c>
      <c r="AE118" s="264">
        <v>0</v>
      </c>
      <c r="AF118" s="264">
        <v>0</v>
      </c>
      <c r="AG118" s="271">
        <v>0</v>
      </c>
      <c r="AH118" s="271">
        <f t="shared" si="47"/>
        <v>20000</v>
      </c>
      <c r="AI118" s="271">
        <f t="shared" si="48"/>
        <v>2500</v>
      </c>
      <c r="AJ118" s="390" t="e">
        <f>LOOKUP(AI118,#REF!,#REF!)</f>
        <v>#REF!</v>
      </c>
      <c r="AK118" s="271">
        <f t="shared" si="49"/>
        <v>240000</v>
      </c>
      <c r="AL118" s="264">
        <v>0</v>
      </c>
      <c r="AM118" s="264">
        <v>200</v>
      </c>
      <c r="AN118" s="264">
        <v>0</v>
      </c>
      <c r="AO118" s="264">
        <v>0</v>
      </c>
      <c r="AP118" s="271">
        <f t="shared" si="42"/>
        <v>200</v>
      </c>
      <c r="AQ118" s="271">
        <v>500</v>
      </c>
      <c r="AR118" s="271">
        <f t="shared" si="53"/>
        <v>500</v>
      </c>
      <c r="AS118" s="271" t="str">
        <f t="shared" si="58"/>
        <v>3</v>
      </c>
      <c r="AT118" s="264">
        <v>26500</v>
      </c>
      <c r="AU118" s="264">
        <v>15000</v>
      </c>
      <c r="AV118" s="264">
        <v>1000</v>
      </c>
      <c r="AW118" s="391">
        <f t="shared" si="54"/>
        <v>0.05</v>
      </c>
      <c r="AX118" s="271" t="str">
        <f t="shared" si="55"/>
        <v>0</v>
      </c>
      <c r="AY118" s="264">
        <v>0</v>
      </c>
      <c r="AZ118" s="264">
        <v>1000</v>
      </c>
      <c r="BA118" s="271">
        <f t="shared" si="43"/>
        <v>43500.05</v>
      </c>
      <c r="BB118" s="271">
        <f t="shared" si="44"/>
        <v>522000.60000000003</v>
      </c>
      <c r="BC118" s="271">
        <f t="shared" si="45"/>
        <v>-43500.05</v>
      </c>
      <c r="BD118" s="264">
        <v>0</v>
      </c>
      <c r="BE118" s="264" t="s">
        <v>90</v>
      </c>
      <c r="BF118" s="264" t="s">
        <v>90</v>
      </c>
      <c r="BG118" s="264" t="s">
        <v>90</v>
      </c>
      <c r="BH118" s="392" t="str">
        <f t="shared" si="56"/>
        <v>0</v>
      </c>
      <c r="BI118" s="264">
        <v>0</v>
      </c>
      <c r="BJ118" s="271" t="e">
        <f>LOOKUP($BI118,#REF!,#REF!)</f>
        <v>#REF!</v>
      </c>
      <c r="BK118" s="264">
        <v>0</v>
      </c>
      <c r="BL118" s="265" t="s">
        <v>2111</v>
      </c>
      <c r="BM118" s="264" t="s">
        <v>2131</v>
      </c>
      <c r="BN118" s="393">
        <v>0</v>
      </c>
      <c r="BO118" s="264" t="s">
        <v>2138</v>
      </c>
      <c r="BP118" s="392" t="str">
        <f t="shared" si="52"/>
        <v>0</v>
      </c>
      <c r="BQ118" s="264">
        <v>1200000</v>
      </c>
      <c r="BR118" s="264">
        <v>0</v>
      </c>
      <c r="BS118" s="264">
        <v>0</v>
      </c>
      <c r="BT118" s="264">
        <v>0</v>
      </c>
      <c r="BU118" s="280">
        <f t="shared" si="57"/>
        <v>1200000</v>
      </c>
      <c r="BV118" s="376" t="e">
        <f t="shared" si="38"/>
        <v>#REF!</v>
      </c>
      <c r="BW118" s="376">
        <f t="shared" si="39"/>
        <v>0</v>
      </c>
      <c r="BX118" s="376" t="e">
        <f t="shared" si="40"/>
        <v>#REF!</v>
      </c>
      <c r="BY118" s="394" t="s">
        <v>2139</v>
      </c>
      <c r="BZ118" s="395"/>
      <c r="CA118" s="395"/>
      <c r="CB118" s="395"/>
      <c r="CC118" s="395"/>
      <c r="CD118" s="395"/>
      <c r="CE118" s="395"/>
      <c r="CF118" s="395"/>
      <c r="CG118" s="277"/>
      <c r="CH118" s="396"/>
      <c r="CL118" s="286"/>
    </row>
    <row r="119" spans="1:94" s="265" customFormat="1" ht="71.25" customHeight="1">
      <c r="B119" s="264" t="s">
        <v>73</v>
      </c>
      <c r="C119" s="264"/>
      <c r="D119" s="265" t="s">
        <v>152</v>
      </c>
      <c r="E119" s="264">
        <v>117</v>
      </c>
      <c r="F119" s="265" t="s">
        <v>2193</v>
      </c>
      <c r="G119" s="265" t="s">
        <v>2052</v>
      </c>
      <c r="H119" s="264" t="s">
        <v>2061</v>
      </c>
      <c r="I119" s="264" t="s">
        <v>89</v>
      </c>
      <c r="J119" s="264" t="s">
        <v>2062</v>
      </c>
      <c r="K119" s="387" t="s">
        <v>2063</v>
      </c>
      <c r="L119" s="264" t="s">
        <v>2064</v>
      </c>
      <c r="M119" s="264" t="s">
        <v>91</v>
      </c>
      <c r="O119" s="264"/>
      <c r="P119" s="388"/>
      <c r="Q119" s="265" t="s">
        <v>2079</v>
      </c>
      <c r="R119" s="265" t="s">
        <v>2080</v>
      </c>
      <c r="S119" s="265" t="str">
        <f>R119</f>
        <v xml:space="preserve">Adamjee Govt Science College </v>
      </c>
      <c r="T119" s="264">
        <v>250</v>
      </c>
      <c r="U119" s="264" t="s">
        <v>74</v>
      </c>
      <c r="V119" s="264" t="s">
        <v>620</v>
      </c>
      <c r="W119" s="271"/>
      <c r="X119" s="389" t="s">
        <v>90</v>
      </c>
      <c r="Y119" s="264">
        <v>6</v>
      </c>
      <c r="Z119" s="165" t="str">
        <f t="shared" si="50"/>
        <v>5</v>
      </c>
      <c r="AA119" s="264">
        <v>0</v>
      </c>
      <c r="AB119" s="165" t="str">
        <f t="shared" si="51"/>
        <v>1</v>
      </c>
      <c r="AC119" s="264">
        <v>1</v>
      </c>
      <c r="AD119" s="264">
        <v>0</v>
      </c>
      <c r="AE119" s="264">
        <v>0</v>
      </c>
      <c r="AF119" s="264">
        <v>0</v>
      </c>
      <c r="AG119" s="271">
        <v>15000</v>
      </c>
      <c r="AH119" s="271">
        <f t="shared" si="47"/>
        <v>15000</v>
      </c>
      <c r="AI119" s="271">
        <f t="shared" si="48"/>
        <v>2142.8571428571427</v>
      </c>
      <c r="AJ119" s="390" t="e">
        <f>LOOKUP(AI119,#REF!,#REF!)</f>
        <v>#REF!</v>
      </c>
      <c r="AK119" s="271">
        <f t="shared" si="49"/>
        <v>180000</v>
      </c>
      <c r="AL119" s="264">
        <v>450</v>
      </c>
      <c r="AM119" s="264">
        <v>6000</v>
      </c>
      <c r="AN119" s="264">
        <v>0</v>
      </c>
      <c r="AO119" s="264">
        <v>330</v>
      </c>
      <c r="AP119" s="271">
        <f t="shared" si="42"/>
        <v>6450</v>
      </c>
      <c r="AQ119" s="271">
        <v>0</v>
      </c>
      <c r="AR119" s="271" t="e">
        <f t="shared" si="53"/>
        <v>#DIV/0!</v>
      </c>
      <c r="AS119" s="271" t="e">
        <f t="shared" si="58"/>
        <v>#DIV/0!</v>
      </c>
      <c r="AT119" s="264">
        <v>15500</v>
      </c>
      <c r="AU119" s="264">
        <v>15000</v>
      </c>
      <c r="AV119" s="264">
        <v>3000</v>
      </c>
      <c r="AW119" s="391">
        <f t="shared" si="54"/>
        <v>0.2</v>
      </c>
      <c r="AX119" s="271" t="str">
        <f t="shared" si="55"/>
        <v>0</v>
      </c>
      <c r="AY119" s="264">
        <v>0</v>
      </c>
      <c r="AZ119" s="264">
        <v>1500</v>
      </c>
      <c r="BA119" s="271">
        <f t="shared" si="43"/>
        <v>35000.199999999997</v>
      </c>
      <c r="BB119" s="271">
        <f t="shared" si="44"/>
        <v>420002.39999999997</v>
      </c>
      <c r="BC119" s="271">
        <f t="shared" si="45"/>
        <v>-35000.199999999997</v>
      </c>
      <c r="BD119" s="264">
        <v>0</v>
      </c>
      <c r="BE119" s="264" t="s">
        <v>90</v>
      </c>
      <c r="BF119" s="264" t="s">
        <v>90</v>
      </c>
      <c r="BG119" s="264" t="s">
        <v>90</v>
      </c>
      <c r="BH119" s="392" t="str">
        <f t="shared" si="56"/>
        <v>0</v>
      </c>
      <c r="BI119" s="264" t="s">
        <v>90</v>
      </c>
      <c r="BJ119" s="271" t="e">
        <f>LOOKUP($BI119,#REF!,#REF!)</f>
        <v>#REF!</v>
      </c>
      <c r="BK119" s="264">
        <v>0</v>
      </c>
      <c r="BL119" s="265" t="s">
        <v>2112</v>
      </c>
      <c r="BM119" s="264" t="s">
        <v>1959</v>
      </c>
      <c r="BN119" s="393">
        <v>0</v>
      </c>
      <c r="BO119" s="264" t="s">
        <v>2138</v>
      </c>
      <c r="BP119" s="392" t="str">
        <f t="shared" si="52"/>
        <v>0</v>
      </c>
      <c r="BQ119" s="264">
        <v>6500000</v>
      </c>
      <c r="BR119" s="264">
        <v>0</v>
      </c>
      <c r="BS119" s="264">
        <v>0</v>
      </c>
      <c r="BT119" s="264">
        <v>0</v>
      </c>
      <c r="BU119" s="280">
        <f t="shared" si="57"/>
        <v>6500000</v>
      </c>
      <c r="BV119" s="390" t="e">
        <f t="shared" si="38"/>
        <v>#REF!</v>
      </c>
      <c r="BW119" s="390">
        <f t="shared" si="39"/>
        <v>0</v>
      </c>
      <c r="BX119" s="390" t="e">
        <f t="shared" si="40"/>
        <v>#REF!</v>
      </c>
      <c r="BY119" s="394" t="s">
        <v>2139</v>
      </c>
      <c r="BZ119" s="395"/>
      <c r="CA119" s="395"/>
      <c r="CB119" s="395"/>
      <c r="CC119" s="395"/>
      <c r="CD119" s="395"/>
      <c r="CE119" s="395"/>
      <c r="CF119" s="395"/>
      <c r="CG119" s="277"/>
      <c r="CH119" s="396"/>
      <c r="CL119" s="286"/>
    </row>
    <row r="120" spans="1:94" s="265" customFormat="1" ht="71.25" customHeight="1">
      <c r="B120" s="264" t="s">
        <v>73</v>
      </c>
      <c r="C120" s="264"/>
      <c r="D120" s="265" t="s">
        <v>152</v>
      </c>
      <c r="E120" s="264">
        <v>118</v>
      </c>
      <c r="F120" s="265" t="s">
        <v>2192</v>
      </c>
      <c r="G120" s="265" t="s">
        <v>2053</v>
      </c>
      <c r="H120" s="264" t="s">
        <v>2065</v>
      </c>
      <c r="I120" s="264" t="s">
        <v>89</v>
      </c>
      <c r="J120" s="264">
        <v>35954</v>
      </c>
      <c r="K120" s="387" t="s">
        <v>2066</v>
      </c>
      <c r="L120" s="264" t="s">
        <v>2030</v>
      </c>
      <c r="M120" s="264" t="s">
        <v>91</v>
      </c>
      <c r="O120" s="264"/>
      <c r="P120" s="388"/>
      <c r="Q120" s="265" t="s">
        <v>2081</v>
      </c>
      <c r="R120" s="265" t="s">
        <v>2080</v>
      </c>
      <c r="S120" s="265" t="str">
        <f>R120</f>
        <v xml:space="preserve">Adamjee Govt Science College </v>
      </c>
      <c r="T120" s="264">
        <v>250</v>
      </c>
      <c r="U120" s="264" t="s">
        <v>74</v>
      </c>
      <c r="V120" s="264" t="s">
        <v>75</v>
      </c>
      <c r="W120" s="271"/>
      <c r="X120" s="389" t="s">
        <v>2090</v>
      </c>
      <c r="Y120" s="264">
        <v>6</v>
      </c>
      <c r="Z120" s="165" t="str">
        <f t="shared" si="50"/>
        <v>5</v>
      </c>
      <c r="AA120" s="264">
        <v>3</v>
      </c>
      <c r="AB120" s="165" t="str">
        <f t="shared" si="51"/>
        <v>1</v>
      </c>
      <c r="AC120" s="264">
        <v>1</v>
      </c>
      <c r="AD120" s="264">
        <v>20000</v>
      </c>
      <c r="AE120" s="264">
        <v>0</v>
      </c>
      <c r="AF120" s="264">
        <v>0</v>
      </c>
      <c r="AG120" s="271">
        <v>0</v>
      </c>
      <c r="AH120" s="271">
        <f t="shared" si="47"/>
        <v>20000</v>
      </c>
      <c r="AI120" s="271">
        <f t="shared" si="48"/>
        <v>2857.1428571428573</v>
      </c>
      <c r="AJ120" s="390" t="e">
        <f>LOOKUP(AI120,#REF!,#REF!)</f>
        <v>#REF!</v>
      </c>
      <c r="AK120" s="271">
        <f t="shared" si="49"/>
        <v>240000</v>
      </c>
      <c r="AL120" s="264">
        <v>1315</v>
      </c>
      <c r="AM120" s="264">
        <v>5183</v>
      </c>
      <c r="AN120" s="264">
        <v>2794</v>
      </c>
      <c r="AO120" s="264">
        <v>0</v>
      </c>
      <c r="AP120" s="271">
        <f t="shared" si="42"/>
        <v>6498</v>
      </c>
      <c r="AQ120" s="271">
        <v>24000</v>
      </c>
      <c r="AR120" s="271">
        <f t="shared" si="53"/>
        <v>8000</v>
      </c>
      <c r="AS120" s="271" t="str">
        <f t="shared" si="58"/>
        <v>0</v>
      </c>
      <c r="AT120" s="264">
        <v>15500</v>
      </c>
      <c r="AU120" s="264">
        <v>7000</v>
      </c>
      <c r="AV120" s="264">
        <v>0</v>
      </c>
      <c r="AW120" s="391">
        <f t="shared" si="54"/>
        <v>0</v>
      </c>
      <c r="AX120" s="271" t="str">
        <f t="shared" si="55"/>
        <v>0</v>
      </c>
      <c r="AY120" s="264">
        <v>16000</v>
      </c>
      <c r="AZ120" s="264">
        <v>1200</v>
      </c>
      <c r="BA120" s="271">
        <f t="shared" si="43"/>
        <v>23700</v>
      </c>
      <c r="BB120" s="271">
        <f t="shared" si="44"/>
        <v>284400</v>
      </c>
      <c r="BC120" s="271">
        <f t="shared" si="45"/>
        <v>-20906</v>
      </c>
      <c r="BD120" s="264">
        <v>1</v>
      </c>
      <c r="BE120" s="264" t="s">
        <v>1933</v>
      </c>
      <c r="BF120" s="264">
        <v>2017</v>
      </c>
      <c r="BG120" s="264" t="s">
        <v>1936</v>
      </c>
      <c r="BH120" s="392" t="str">
        <f t="shared" si="56"/>
        <v>0</v>
      </c>
      <c r="BI120" s="264">
        <v>0</v>
      </c>
      <c r="BJ120" s="271" t="e">
        <f>LOOKUP($BI120,#REF!,#REF!)</f>
        <v>#REF!</v>
      </c>
      <c r="BK120" s="264">
        <v>0</v>
      </c>
      <c r="BL120" s="265" t="s">
        <v>2113</v>
      </c>
      <c r="BM120" s="264" t="s">
        <v>2132</v>
      </c>
      <c r="BN120" s="393">
        <v>0</v>
      </c>
      <c r="BO120" s="264" t="s">
        <v>1956</v>
      </c>
      <c r="BP120" s="392" t="str">
        <f t="shared" si="52"/>
        <v>0</v>
      </c>
      <c r="BQ120" s="264">
        <v>0</v>
      </c>
      <c r="BR120" s="264">
        <v>0</v>
      </c>
      <c r="BS120" s="264">
        <v>0</v>
      </c>
      <c r="BT120" s="264">
        <v>0</v>
      </c>
      <c r="BU120" s="280">
        <f t="shared" si="57"/>
        <v>0</v>
      </c>
      <c r="BV120" s="390" t="e">
        <f t="shared" si="38"/>
        <v>#REF!</v>
      </c>
      <c r="BW120" s="390">
        <f t="shared" si="39"/>
        <v>0</v>
      </c>
      <c r="BX120" s="390" t="e">
        <f t="shared" si="40"/>
        <v>#REF!</v>
      </c>
      <c r="BY120" s="394" t="s">
        <v>2139</v>
      </c>
      <c r="BZ120" s="395"/>
      <c r="CA120" s="395"/>
      <c r="CB120" s="395"/>
      <c r="CC120" s="395"/>
      <c r="CD120" s="395"/>
      <c r="CE120" s="395"/>
      <c r="CF120" s="395"/>
      <c r="CG120" s="277"/>
      <c r="CH120" s="396"/>
      <c r="CL120" s="286"/>
    </row>
    <row r="121" spans="1:94" s="265" customFormat="1" ht="71.25" customHeight="1">
      <c r="B121" s="264" t="s">
        <v>73</v>
      </c>
      <c r="C121" s="264"/>
      <c r="D121" s="265" t="s">
        <v>152</v>
      </c>
      <c r="E121" s="264">
        <v>119</v>
      </c>
      <c r="F121" s="265" t="s">
        <v>2191</v>
      </c>
      <c r="G121" s="265" t="s">
        <v>2054</v>
      </c>
      <c r="H121" s="264" t="s">
        <v>2067</v>
      </c>
      <c r="I121" s="264" t="s">
        <v>89</v>
      </c>
      <c r="J121" s="264">
        <v>35616</v>
      </c>
      <c r="K121" s="387" t="s">
        <v>2068</v>
      </c>
      <c r="L121" s="264" t="s">
        <v>2030</v>
      </c>
      <c r="M121" s="264" t="s">
        <v>91</v>
      </c>
      <c r="O121" s="264"/>
      <c r="P121" s="388"/>
      <c r="Q121" s="265" t="s">
        <v>90</v>
      </c>
      <c r="R121" s="265" t="s">
        <v>90</v>
      </c>
      <c r="S121" s="265" t="s">
        <v>90</v>
      </c>
      <c r="T121" s="264" t="s">
        <v>90</v>
      </c>
      <c r="U121" s="264" t="s">
        <v>74</v>
      </c>
      <c r="V121" s="264" t="s">
        <v>75</v>
      </c>
      <c r="W121" s="271"/>
      <c r="X121" s="389" t="s">
        <v>2090</v>
      </c>
      <c r="Y121" s="264">
        <v>5</v>
      </c>
      <c r="Z121" s="165" t="str">
        <f t="shared" si="50"/>
        <v>3</v>
      </c>
      <c r="AA121" s="264">
        <v>2</v>
      </c>
      <c r="AB121" s="165" t="str">
        <f t="shared" si="51"/>
        <v>1</v>
      </c>
      <c r="AC121" s="264">
        <v>1</v>
      </c>
      <c r="AD121" s="264">
        <v>35000</v>
      </c>
      <c r="AE121" s="264">
        <v>0</v>
      </c>
      <c r="AF121" s="264">
        <v>0</v>
      </c>
      <c r="AG121" s="271">
        <v>0</v>
      </c>
      <c r="AH121" s="271">
        <f t="shared" si="47"/>
        <v>35000</v>
      </c>
      <c r="AI121" s="271">
        <f t="shared" si="48"/>
        <v>5833.333333333333</v>
      </c>
      <c r="AJ121" s="390" t="e">
        <f>LOOKUP(AI121,#REF!,#REF!)</f>
        <v>#REF!</v>
      </c>
      <c r="AK121" s="271">
        <f t="shared" si="49"/>
        <v>420000</v>
      </c>
      <c r="AL121" s="264">
        <v>500</v>
      </c>
      <c r="AM121" s="264">
        <v>5500</v>
      </c>
      <c r="AN121" s="264">
        <v>0</v>
      </c>
      <c r="AO121" s="264">
        <v>0</v>
      </c>
      <c r="AP121" s="271">
        <f t="shared" si="42"/>
        <v>6000</v>
      </c>
      <c r="AQ121" s="271">
        <v>23000</v>
      </c>
      <c r="AR121" s="271">
        <f t="shared" si="53"/>
        <v>11500</v>
      </c>
      <c r="AS121" s="271" t="str">
        <f t="shared" si="58"/>
        <v>0</v>
      </c>
      <c r="AT121" s="264">
        <v>27000</v>
      </c>
      <c r="AU121" s="264">
        <v>4000</v>
      </c>
      <c r="AV121" s="264">
        <v>0</v>
      </c>
      <c r="AW121" s="391">
        <f t="shared" si="54"/>
        <v>0</v>
      </c>
      <c r="AX121" s="271" t="str">
        <f t="shared" si="55"/>
        <v>0</v>
      </c>
      <c r="AY121" s="264">
        <v>0</v>
      </c>
      <c r="AZ121" s="264">
        <v>6000</v>
      </c>
      <c r="BA121" s="271">
        <f t="shared" si="43"/>
        <v>37000</v>
      </c>
      <c r="BB121" s="271">
        <f t="shared" si="44"/>
        <v>444000</v>
      </c>
      <c r="BC121" s="271">
        <f t="shared" si="45"/>
        <v>-37000</v>
      </c>
      <c r="BD121" s="264">
        <v>1</v>
      </c>
      <c r="BE121" s="264" t="s">
        <v>1933</v>
      </c>
      <c r="BF121" s="264">
        <v>2016</v>
      </c>
      <c r="BG121" s="264" t="s">
        <v>1936</v>
      </c>
      <c r="BH121" s="392" t="str">
        <f t="shared" si="56"/>
        <v>0</v>
      </c>
      <c r="BI121" s="264">
        <v>0</v>
      </c>
      <c r="BJ121" s="271" t="e">
        <f>LOOKUP($BI121,#REF!,#REF!)</f>
        <v>#REF!</v>
      </c>
      <c r="BK121" s="264">
        <v>0</v>
      </c>
      <c r="BL121" s="265" t="s">
        <v>2114</v>
      </c>
      <c r="BM121" s="264" t="s">
        <v>2133</v>
      </c>
      <c r="BN121" s="393">
        <v>0</v>
      </c>
      <c r="BO121" s="264" t="s">
        <v>2138</v>
      </c>
      <c r="BP121" s="392" t="str">
        <f t="shared" si="52"/>
        <v>0</v>
      </c>
      <c r="BQ121" s="264">
        <v>0</v>
      </c>
      <c r="BR121" s="264">
        <v>0</v>
      </c>
      <c r="BS121" s="264">
        <v>0</v>
      </c>
      <c r="BT121" s="264">
        <v>0</v>
      </c>
      <c r="BU121" s="280">
        <f t="shared" si="57"/>
        <v>0</v>
      </c>
      <c r="BV121" s="390" t="e">
        <f t="shared" si="38"/>
        <v>#REF!</v>
      </c>
      <c r="BW121" s="390">
        <f t="shared" si="39"/>
        <v>0</v>
      </c>
      <c r="BX121" s="390" t="e">
        <f t="shared" si="40"/>
        <v>#REF!</v>
      </c>
      <c r="BY121" s="394" t="s">
        <v>2139</v>
      </c>
      <c r="BZ121" s="395"/>
      <c r="CA121" s="395"/>
      <c r="CB121" s="395"/>
      <c r="CC121" s="395"/>
      <c r="CD121" s="395"/>
      <c r="CE121" s="395"/>
      <c r="CF121" s="395"/>
      <c r="CG121" s="277"/>
      <c r="CH121" s="396"/>
      <c r="CL121" s="286"/>
    </row>
    <row r="122" spans="1:94" s="265" customFormat="1" ht="71.25" customHeight="1">
      <c r="B122" s="264" t="s">
        <v>73</v>
      </c>
      <c r="C122" s="264"/>
      <c r="D122" s="265" t="s">
        <v>152</v>
      </c>
      <c r="E122" s="264">
        <v>120</v>
      </c>
      <c r="F122" s="265" t="s">
        <v>2190</v>
      </c>
      <c r="G122" s="265" t="s">
        <v>2055</v>
      </c>
      <c r="H122" s="264" t="s">
        <v>2069</v>
      </c>
      <c r="I122" s="264" t="s">
        <v>89</v>
      </c>
      <c r="J122" s="264" t="s">
        <v>2070</v>
      </c>
      <c r="K122" s="387" t="s">
        <v>2071</v>
      </c>
      <c r="L122" s="264" t="s">
        <v>1835</v>
      </c>
      <c r="M122" s="264" t="s">
        <v>91</v>
      </c>
      <c r="O122" s="264"/>
      <c r="P122" s="388"/>
      <c r="Q122" s="265" t="s">
        <v>2082</v>
      </c>
      <c r="R122" s="265" t="s">
        <v>2082</v>
      </c>
      <c r="S122" s="265" t="s">
        <v>2082</v>
      </c>
      <c r="T122" s="264">
        <v>3000</v>
      </c>
      <c r="U122" s="264" t="s">
        <v>74</v>
      </c>
      <c r="V122" s="264" t="s">
        <v>75</v>
      </c>
      <c r="W122" s="271"/>
      <c r="X122" s="397" t="s">
        <v>90</v>
      </c>
      <c r="Y122" s="264">
        <v>6</v>
      </c>
      <c r="Z122" s="165" t="str">
        <f t="shared" si="50"/>
        <v>5</v>
      </c>
      <c r="AA122" s="264">
        <v>1</v>
      </c>
      <c r="AB122" s="165" t="str">
        <f t="shared" si="51"/>
        <v>1</v>
      </c>
      <c r="AC122" s="264">
        <v>1</v>
      </c>
      <c r="AD122" s="264">
        <v>30000</v>
      </c>
      <c r="AE122" s="264">
        <v>0</v>
      </c>
      <c r="AF122" s="264">
        <v>0</v>
      </c>
      <c r="AG122" s="271">
        <v>0</v>
      </c>
      <c r="AH122" s="271">
        <f t="shared" si="47"/>
        <v>30000</v>
      </c>
      <c r="AI122" s="271">
        <f t="shared" si="48"/>
        <v>4285.7142857142853</v>
      </c>
      <c r="AJ122" s="390" t="e">
        <f>LOOKUP(AI122,#REF!,#REF!)</f>
        <v>#REF!</v>
      </c>
      <c r="AK122" s="271">
        <f t="shared" si="49"/>
        <v>360000</v>
      </c>
      <c r="AL122" s="264">
        <v>240</v>
      </c>
      <c r="AM122" s="264">
        <v>3363</v>
      </c>
      <c r="AN122" s="264">
        <v>0</v>
      </c>
      <c r="AO122" s="264">
        <v>0</v>
      </c>
      <c r="AP122" s="271">
        <f t="shared" si="42"/>
        <v>3603</v>
      </c>
      <c r="AQ122" s="271">
        <v>10800</v>
      </c>
      <c r="AR122" s="271">
        <f t="shared" si="53"/>
        <v>10800</v>
      </c>
      <c r="AS122" s="271" t="str">
        <f t="shared" si="58"/>
        <v>0</v>
      </c>
      <c r="AT122" s="264">
        <v>25350</v>
      </c>
      <c r="AU122" s="264">
        <v>6000</v>
      </c>
      <c r="AV122" s="264">
        <v>2500</v>
      </c>
      <c r="AW122" s="391">
        <f t="shared" si="54"/>
        <v>8.3333333333333329E-2</v>
      </c>
      <c r="AX122" s="271" t="str">
        <f t="shared" si="55"/>
        <v>0</v>
      </c>
      <c r="AY122" s="264">
        <v>0</v>
      </c>
      <c r="AZ122" s="264">
        <v>3200</v>
      </c>
      <c r="BA122" s="271">
        <f t="shared" si="43"/>
        <v>37050.083333333336</v>
      </c>
      <c r="BB122" s="271">
        <f t="shared" si="44"/>
        <v>444601</v>
      </c>
      <c r="BC122" s="271">
        <f t="shared" si="45"/>
        <v>-37050.083333333336</v>
      </c>
      <c r="BD122" s="264">
        <v>0</v>
      </c>
      <c r="BE122" s="264" t="s">
        <v>90</v>
      </c>
      <c r="BF122" s="264" t="s">
        <v>90</v>
      </c>
      <c r="BG122" s="264" t="s">
        <v>90</v>
      </c>
      <c r="BH122" s="392" t="str">
        <f t="shared" si="56"/>
        <v>0</v>
      </c>
      <c r="BI122" s="264">
        <v>0</v>
      </c>
      <c r="BJ122" s="271" t="e">
        <f>LOOKUP($BI122,#REF!,#REF!)</f>
        <v>#REF!</v>
      </c>
      <c r="BK122" s="264">
        <v>6000000</v>
      </c>
      <c r="BL122" s="265" t="s">
        <v>2115</v>
      </c>
      <c r="BM122" s="264" t="s">
        <v>2134</v>
      </c>
      <c r="BN122" s="393">
        <v>0</v>
      </c>
      <c r="BO122" s="264" t="s">
        <v>2138</v>
      </c>
      <c r="BP122" s="392" t="str">
        <f t="shared" si="52"/>
        <v>0</v>
      </c>
      <c r="BQ122" s="264">
        <v>2800000</v>
      </c>
      <c r="BR122" s="264">
        <v>0</v>
      </c>
      <c r="BS122" s="264">
        <v>0</v>
      </c>
      <c r="BT122" s="264">
        <v>0</v>
      </c>
      <c r="BU122" s="280">
        <f t="shared" si="57"/>
        <v>8800000</v>
      </c>
      <c r="BV122" s="390" t="e">
        <f t="shared" si="38"/>
        <v>#REF!</v>
      </c>
      <c r="BW122" s="390">
        <f t="shared" si="39"/>
        <v>0</v>
      </c>
      <c r="BX122" s="390" t="e">
        <f t="shared" si="40"/>
        <v>#REF!</v>
      </c>
      <c r="BY122" s="394" t="s">
        <v>2139</v>
      </c>
      <c r="BZ122" s="395"/>
      <c r="CA122" s="395"/>
      <c r="CB122" s="395"/>
      <c r="CC122" s="395"/>
      <c r="CD122" s="395"/>
      <c r="CE122" s="395"/>
      <c r="CF122" s="395"/>
      <c r="CG122" s="277"/>
      <c r="CH122" s="396"/>
      <c r="CL122" s="286"/>
    </row>
    <row r="123" spans="1:94" s="265" customFormat="1" ht="71.25" customHeight="1">
      <c r="B123" s="264" t="s">
        <v>73</v>
      </c>
      <c r="C123" s="264"/>
      <c r="D123" s="265" t="s">
        <v>152</v>
      </c>
      <c r="E123" s="264">
        <v>121</v>
      </c>
      <c r="F123" s="265" t="s">
        <v>2189</v>
      </c>
      <c r="G123" s="265" t="s">
        <v>2056</v>
      </c>
      <c r="H123" s="264" t="s">
        <v>2072</v>
      </c>
      <c r="I123" s="264" t="s">
        <v>89</v>
      </c>
      <c r="J123" s="264" t="s">
        <v>2073</v>
      </c>
      <c r="K123" s="387" t="s">
        <v>2074</v>
      </c>
      <c r="L123" s="264" t="s">
        <v>2030</v>
      </c>
      <c r="M123" s="264" t="s">
        <v>91</v>
      </c>
      <c r="O123" s="264"/>
      <c r="P123" s="388"/>
      <c r="Q123" s="265" t="s">
        <v>2083</v>
      </c>
      <c r="R123" s="265" t="s">
        <v>2084</v>
      </c>
      <c r="S123" s="265" t="str">
        <f>R123</f>
        <v>MTB College Sadiqabad</v>
      </c>
      <c r="T123" s="264" t="s">
        <v>2088</v>
      </c>
      <c r="U123" s="264" t="s">
        <v>74</v>
      </c>
      <c r="V123" s="264" t="s">
        <v>620</v>
      </c>
      <c r="W123" s="271"/>
      <c r="X123" s="397" t="s">
        <v>90</v>
      </c>
      <c r="Y123" s="264">
        <v>4</v>
      </c>
      <c r="Z123" s="165" t="str">
        <f t="shared" si="50"/>
        <v>3</v>
      </c>
      <c r="AA123" s="264">
        <v>2</v>
      </c>
      <c r="AB123" s="165" t="str">
        <f t="shared" si="51"/>
        <v>1</v>
      </c>
      <c r="AC123" s="264">
        <v>0</v>
      </c>
      <c r="AD123" s="264">
        <v>0</v>
      </c>
      <c r="AE123" s="264">
        <v>0</v>
      </c>
      <c r="AF123" s="264">
        <v>0</v>
      </c>
      <c r="AG123" s="271">
        <v>0</v>
      </c>
      <c r="AH123" s="271">
        <v>0</v>
      </c>
      <c r="AI123" s="271">
        <f t="shared" si="48"/>
        <v>0</v>
      </c>
      <c r="AJ123" s="390" t="e">
        <f>LOOKUP(AI123,#REF!,#REF!)</f>
        <v>#REF!</v>
      </c>
      <c r="AK123" s="271">
        <f t="shared" si="49"/>
        <v>0</v>
      </c>
      <c r="AL123" s="264">
        <v>661</v>
      </c>
      <c r="AM123" s="264">
        <v>925</v>
      </c>
      <c r="AN123" s="264">
        <v>0</v>
      </c>
      <c r="AO123" s="264">
        <v>0</v>
      </c>
      <c r="AP123" s="271">
        <f t="shared" si="42"/>
        <v>1586</v>
      </c>
      <c r="AQ123" s="271">
        <v>4950</v>
      </c>
      <c r="AR123" s="271">
        <f t="shared" si="53"/>
        <v>2475</v>
      </c>
      <c r="AS123" s="271" t="str">
        <f t="shared" si="58"/>
        <v>1</v>
      </c>
      <c r="AT123" s="264">
        <v>25533</v>
      </c>
      <c r="AU123" s="264">
        <v>5000</v>
      </c>
      <c r="AV123" s="264">
        <v>800</v>
      </c>
      <c r="AW123" s="391" t="e">
        <f t="shared" si="54"/>
        <v>#DIV/0!</v>
      </c>
      <c r="AX123" s="271" t="e">
        <f t="shared" si="55"/>
        <v>#DIV/0!</v>
      </c>
      <c r="AY123" s="264">
        <v>0</v>
      </c>
      <c r="AZ123" s="264">
        <v>2500</v>
      </c>
      <c r="BA123" s="271" t="e">
        <f t="shared" si="43"/>
        <v>#DIV/0!</v>
      </c>
      <c r="BB123" s="271" t="e">
        <f t="shared" si="44"/>
        <v>#DIV/0!</v>
      </c>
      <c r="BC123" s="271" t="e">
        <f t="shared" si="45"/>
        <v>#DIV/0!</v>
      </c>
      <c r="BD123" s="264">
        <v>0</v>
      </c>
      <c r="BE123" s="264">
        <v>0</v>
      </c>
      <c r="BF123" s="264">
        <v>0</v>
      </c>
      <c r="BG123" s="264">
        <v>0</v>
      </c>
      <c r="BH123" s="392" t="str">
        <f t="shared" si="56"/>
        <v>0</v>
      </c>
      <c r="BI123" s="264">
        <v>0</v>
      </c>
      <c r="BJ123" s="271" t="e">
        <f>LOOKUP($BI123,#REF!,#REF!)</f>
        <v>#REF!</v>
      </c>
      <c r="BK123" s="264">
        <v>0</v>
      </c>
      <c r="BL123" s="265" t="s">
        <v>2116</v>
      </c>
      <c r="BM123" s="264" t="s">
        <v>2135</v>
      </c>
      <c r="BN123" s="393">
        <v>0</v>
      </c>
      <c r="BO123" s="264" t="s">
        <v>2138</v>
      </c>
      <c r="BP123" s="392" t="str">
        <f t="shared" si="52"/>
        <v>0</v>
      </c>
      <c r="BQ123" s="264">
        <v>1400000</v>
      </c>
      <c r="BR123" s="264">
        <v>0</v>
      </c>
      <c r="BS123" s="264">
        <v>0</v>
      </c>
      <c r="BT123" s="264">
        <v>0</v>
      </c>
      <c r="BU123" s="280">
        <f t="shared" si="57"/>
        <v>1400000</v>
      </c>
      <c r="BV123" s="390" t="e">
        <f t="shared" si="38"/>
        <v>#REF!</v>
      </c>
      <c r="BW123" s="390">
        <f t="shared" si="39"/>
        <v>0</v>
      </c>
      <c r="BX123" s="390" t="e">
        <f t="shared" si="40"/>
        <v>#REF!</v>
      </c>
      <c r="BY123" s="394" t="s">
        <v>2139</v>
      </c>
      <c r="BZ123" s="395"/>
      <c r="CA123" s="395"/>
      <c r="CB123" s="395"/>
      <c r="CC123" s="395"/>
      <c r="CD123" s="395"/>
      <c r="CE123" s="395"/>
      <c r="CF123" s="395"/>
      <c r="CG123" s="277"/>
      <c r="CH123" s="396"/>
      <c r="CL123" s="286"/>
    </row>
    <row r="124" spans="1:94" s="265" customFormat="1" ht="71.25" customHeight="1" thickBot="1">
      <c r="A124" s="555"/>
      <c r="B124" s="264" t="s">
        <v>1539</v>
      </c>
      <c r="C124" s="556"/>
      <c r="D124" s="555" t="s">
        <v>152</v>
      </c>
      <c r="E124" s="264">
        <v>122</v>
      </c>
      <c r="F124" s="555" t="s">
        <v>2195</v>
      </c>
      <c r="G124" s="555" t="s">
        <v>2057</v>
      </c>
      <c r="H124" s="556" t="s">
        <v>2075</v>
      </c>
      <c r="I124" s="556" t="s">
        <v>89</v>
      </c>
      <c r="J124" s="556">
        <v>33573</v>
      </c>
      <c r="K124" s="557" t="s">
        <v>2076</v>
      </c>
      <c r="L124" s="556" t="s">
        <v>2077</v>
      </c>
      <c r="M124" s="556" t="s">
        <v>91</v>
      </c>
      <c r="N124" s="555"/>
      <c r="O124" s="556"/>
      <c r="P124" s="558"/>
      <c r="Q124" s="555" t="s">
        <v>2085</v>
      </c>
      <c r="R124" s="555" t="s">
        <v>2086</v>
      </c>
      <c r="S124" s="555" t="s">
        <v>2087</v>
      </c>
      <c r="T124" s="556">
        <v>2000</v>
      </c>
      <c r="U124" s="556" t="s">
        <v>74</v>
      </c>
      <c r="V124" s="556" t="s">
        <v>75</v>
      </c>
      <c r="W124" s="271"/>
      <c r="X124" s="559" t="s">
        <v>2090</v>
      </c>
      <c r="Y124" s="556">
        <v>6</v>
      </c>
      <c r="Z124" s="165" t="str">
        <f t="shared" si="50"/>
        <v>5</v>
      </c>
      <c r="AA124" s="556">
        <v>3</v>
      </c>
      <c r="AB124" s="165" t="str">
        <f t="shared" si="51"/>
        <v>1</v>
      </c>
      <c r="AC124" s="556">
        <v>2</v>
      </c>
      <c r="AD124" s="556">
        <v>24629</v>
      </c>
      <c r="AE124" s="556">
        <v>17400</v>
      </c>
      <c r="AF124" s="556">
        <v>0</v>
      </c>
      <c r="AG124" s="560">
        <v>0</v>
      </c>
      <c r="AH124" s="560">
        <f t="shared" si="47"/>
        <v>42029</v>
      </c>
      <c r="AI124" s="560">
        <f t="shared" si="48"/>
        <v>5253.625</v>
      </c>
      <c r="AJ124" s="561" t="e">
        <f>LOOKUP(AI124,#REF!,#REF!)</f>
        <v>#REF!</v>
      </c>
      <c r="AK124" s="560">
        <f t="shared" si="49"/>
        <v>504348</v>
      </c>
      <c r="AL124" s="556">
        <v>515</v>
      </c>
      <c r="AM124" s="556">
        <v>3917</v>
      </c>
      <c r="AN124" s="556">
        <v>1645</v>
      </c>
      <c r="AO124" s="556">
        <v>200</v>
      </c>
      <c r="AP124" s="560">
        <f t="shared" si="42"/>
        <v>4432</v>
      </c>
      <c r="AQ124" s="560">
        <v>62000</v>
      </c>
      <c r="AR124" s="560">
        <f t="shared" si="53"/>
        <v>20666.666666666668</v>
      </c>
      <c r="AS124" s="271" t="str">
        <f t="shared" si="58"/>
        <v>0</v>
      </c>
      <c r="AT124" s="556">
        <v>15000</v>
      </c>
      <c r="AU124" s="556">
        <v>10000</v>
      </c>
      <c r="AV124" s="556">
        <v>2000</v>
      </c>
      <c r="AW124" s="562">
        <f t="shared" si="54"/>
        <v>4.7586190487520524E-2</v>
      </c>
      <c r="AX124" s="271" t="str">
        <f t="shared" si="55"/>
        <v>0</v>
      </c>
      <c r="AY124" s="556">
        <v>19079</v>
      </c>
      <c r="AZ124" s="556">
        <v>5000</v>
      </c>
      <c r="BA124" s="560">
        <f t="shared" si="43"/>
        <v>32000.047586190489</v>
      </c>
      <c r="BB124" s="560">
        <f t="shared" si="44"/>
        <v>384000.57103428588</v>
      </c>
      <c r="BC124" s="560">
        <f t="shared" si="45"/>
        <v>-30355.047586190489</v>
      </c>
      <c r="BD124" s="556">
        <v>1</v>
      </c>
      <c r="BE124" s="556" t="s">
        <v>1933</v>
      </c>
      <c r="BF124" s="556">
        <v>2007</v>
      </c>
      <c r="BG124" s="556" t="s">
        <v>1936</v>
      </c>
      <c r="BH124" s="392" t="str">
        <f t="shared" si="56"/>
        <v>0</v>
      </c>
      <c r="BI124" s="556">
        <v>0</v>
      </c>
      <c r="BJ124" s="271" t="e">
        <f>LOOKUP($BI124,#REF!,#REF!)</f>
        <v>#REF!</v>
      </c>
      <c r="BK124" s="556">
        <v>0</v>
      </c>
      <c r="BL124" s="555" t="s">
        <v>2117</v>
      </c>
      <c r="BM124" s="556" t="s">
        <v>2136</v>
      </c>
      <c r="BN124" s="393">
        <v>0</v>
      </c>
      <c r="BO124" s="556" t="s">
        <v>1956</v>
      </c>
      <c r="BP124" s="392" t="str">
        <f t="shared" si="52"/>
        <v>0</v>
      </c>
      <c r="BQ124" s="556">
        <v>0</v>
      </c>
      <c r="BR124" s="556">
        <v>0</v>
      </c>
      <c r="BS124" s="556">
        <v>0</v>
      </c>
      <c r="BT124" s="556">
        <v>0</v>
      </c>
      <c r="BU124" s="563">
        <f t="shared" si="57"/>
        <v>0</v>
      </c>
      <c r="BV124" s="390" t="e">
        <f t="shared" si="38"/>
        <v>#REF!</v>
      </c>
      <c r="BW124" s="390">
        <f t="shared" si="39"/>
        <v>0</v>
      </c>
      <c r="BX124" s="561" t="e">
        <f t="shared" si="40"/>
        <v>#REF!</v>
      </c>
      <c r="BY124" s="564" t="s">
        <v>2139</v>
      </c>
      <c r="BZ124" s="395"/>
      <c r="CA124" s="395"/>
      <c r="CB124" s="395"/>
      <c r="CC124" s="395"/>
      <c r="CD124" s="395"/>
      <c r="CE124" s="395"/>
      <c r="CF124" s="395"/>
      <c r="CG124" s="277"/>
      <c r="CH124" s="396"/>
      <c r="CL124" s="286"/>
    </row>
    <row r="125" spans="1:94" ht="95.25" customHeight="1">
      <c r="A125" s="486"/>
      <c r="B125" s="547" t="s">
        <v>73</v>
      </c>
      <c r="C125" s="704">
        <v>215028</v>
      </c>
      <c r="D125" s="600" t="s">
        <v>136</v>
      </c>
      <c r="E125" s="547">
        <v>1</v>
      </c>
      <c r="F125" s="706" t="s">
        <v>2507</v>
      </c>
      <c r="G125" s="707" t="s">
        <v>2508</v>
      </c>
      <c r="H125" s="708" t="s">
        <v>2509</v>
      </c>
      <c r="I125" s="708" t="s">
        <v>89</v>
      </c>
      <c r="J125" s="708">
        <v>36378</v>
      </c>
      <c r="K125" s="707" t="s">
        <v>562</v>
      </c>
      <c r="L125" s="708" t="s">
        <v>2510</v>
      </c>
      <c r="M125" s="707" t="s">
        <v>91</v>
      </c>
      <c r="N125" s="707" t="s">
        <v>2511</v>
      </c>
      <c r="O125" s="707" t="s">
        <v>2512</v>
      </c>
      <c r="P125" s="707" t="s">
        <v>940</v>
      </c>
      <c r="Q125" s="707" t="s">
        <v>2513</v>
      </c>
      <c r="R125" s="707" t="s">
        <v>2514</v>
      </c>
      <c r="S125" s="707" t="s">
        <v>2515</v>
      </c>
      <c r="T125" s="707">
        <v>0</v>
      </c>
      <c r="U125" s="707" t="s">
        <v>74</v>
      </c>
      <c r="V125" s="600" t="s">
        <v>75</v>
      </c>
      <c r="W125" s="548"/>
      <c r="X125" s="605" t="s">
        <v>2516</v>
      </c>
      <c r="Y125" s="650">
        <v>4</v>
      </c>
      <c r="Z125" s="548" t="str">
        <f t="shared" si="50"/>
        <v>3</v>
      </c>
      <c r="AA125" s="711">
        <v>3</v>
      </c>
      <c r="AB125" s="549" t="str">
        <f t="shared" si="51"/>
        <v>1</v>
      </c>
      <c r="AC125" s="713">
        <v>2</v>
      </c>
      <c r="AD125" s="647">
        <v>40000</v>
      </c>
      <c r="AE125" s="647">
        <v>0</v>
      </c>
      <c r="AF125" s="647">
        <v>0</v>
      </c>
      <c r="AG125" s="647">
        <v>0</v>
      </c>
      <c r="AH125" s="647">
        <f t="shared" ref="AH125:AH134" si="59">AD125+AE125+AF125+AG125</f>
        <v>40000</v>
      </c>
      <c r="AI125" s="647">
        <f t="shared" si="48"/>
        <v>6666.666666666667</v>
      </c>
      <c r="AJ125" s="648"/>
      <c r="AK125" s="647">
        <f t="shared" si="49"/>
        <v>480000</v>
      </c>
      <c r="AL125" s="647">
        <v>1522</v>
      </c>
      <c r="AM125" s="647">
        <f>SUM(3204+6048+1692+2154+1621)/6</f>
        <v>2453.1666666666665</v>
      </c>
      <c r="AN125" s="647">
        <v>0</v>
      </c>
      <c r="AO125" s="647">
        <v>0</v>
      </c>
      <c r="AP125" s="649">
        <f>SUM(AL125:AO125)</f>
        <v>3975.1666666666665</v>
      </c>
      <c r="AQ125" s="647">
        <v>12500</v>
      </c>
      <c r="AR125" s="714">
        <f t="shared" si="53"/>
        <v>4166.666666666667</v>
      </c>
      <c r="AS125" s="549" t="str">
        <f t="shared" si="58"/>
        <v>1</v>
      </c>
      <c r="AT125" s="713">
        <v>19500</v>
      </c>
      <c r="AU125" s="647">
        <v>25000</v>
      </c>
      <c r="AV125" s="647">
        <v>2000</v>
      </c>
      <c r="AW125" s="719">
        <f t="shared" si="54"/>
        <v>0.05</v>
      </c>
      <c r="AX125" s="549" t="str">
        <f>IF(AW125&gt;=70.01%,"5",IF(AW125&gt;=60.01%,"4",IF(AW125&gt;=50.01%,"3",IF(AW125&gt;=40.01%,"2",IF(AW125&gt;=30.01%,"1","0")))))</f>
        <v>0</v>
      </c>
      <c r="AY125" s="713">
        <v>26000</v>
      </c>
      <c r="AZ125" s="647">
        <v>3000</v>
      </c>
      <c r="BA125" s="649">
        <f>AT125+AU125+AV125+AW125+AX125+AZ125</f>
        <v>49500.05</v>
      </c>
      <c r="BB125" s="649">
        <f t="shared" ref="BB125:BB134" si="60">AH125-BA125</f>
        <v>-9500.0500000000029</v>
      </c>
      <c r="BC125" s="649">
        <f t="shared" ref="BC125:BC134" si="61">BA125*12</f>
        <v>594000.60000000009</v>
      </c>
      <c r="BD125" s="649">
        <v>1</v>
      </c>
      <c r="BE125" s="707" t="s">
        <v>1940</v>
      </c>
      <c r="BF125" s="707" t="s">
        <v>2517</v>
      </c>
      <c r="BG125" s="600" t="s">
        <v>2518</v>
      </c>
      <c r="BH125" s="550" t="str">
        <f t="shared" si="56"/>
        <v>0</v>
      </c>
      <c r="BI125" s="711">
        <v>0</v>
      </c>
      <c r="BJ125" s="549"/>
      <c r="BK125" s="721"/>
      <c r="BL125" s="707" t="s">
        <v>2519</v>
      </c>
      <c r="BM125" s="600" t="s">
        <v>2520</v>
      </c>
      <c r="BN125" s="551"/>
      <c r="BO125" s="724" t="s">
        <v>2521</v>
      </c>
      <c r="BP125" s="552" t="str">
        <f t="shared" si="52"/>
        <v>0</v>
      </c>
      <c r="BQ125" s="706">
        <v>0</v>
      </c>
      <c r="BR125" s="707">
        <v>0</v>
      </c>
      <c r="BS125" s="707">
        <v>0</v>
      </c>
      <c r="BT125" s="707">
        <v>0</v>
      </c>
      <c r="BU125" s="726">
        <f>SUM(BT125+BS125+BR125+BQ125+BK125)</f>
        <v>0</v>
      </c>
      <c r="BV125" s="553"/>
      <c r="BW125" s="530"/>
      <c r="BX125" s="697"/>
      <c r="BY125" s="698" t="s">
        <v>2522</v>
      </c>
      <c r="BZ125" s="554"/>
    </row>
    <row r="126" spans="1:94" ht="99.75" customHeight="1">
      <c r="A126" s="486"/>
      <c r="B126" s="547" t="s">
        <v>73</v>
      </c>
      <c r="C126" s="705">
        <v>228918</v>
      </c>
      <c r="D126" s="602" t="s">
        <v>136</v>
      </c>
      <c r="E126" s="547">
        <v>3</v>
      </c>
      <c r="F126" s="709" t="s">
        <v>343</v>
      </c>
      <c r="G126" s="467" t="s">
        <v>344</v>
      </c>
      <c r="H126" s="465" t="s">
        <v>2509</v>
      </c>
      <c r="I126" s="465" t="s">
        <v>139</v>
      </c>
      <c r="J126" s="465">
        <v>36336</v>
      </c>
      <c r="K126" s="467" t="s">
        <v>581</v>
      </c>
      <c r="L126" s="465" t="s">
        <v>2435</v>
      </c>
      <c r="M126" s="467" t="s">
        <v>91</v>
      </c>
      <c r="N126" s="467" t="s">
        <v>2523</v>
      </c>
      <c r="O126" s="467" t="s">
        <v>2524</v>
      </c>
      <c r="P126" s="467" t="s">
        <v>144</v>
      </c>
      <c r="Q126" s="467" t="s">
        <v>2525</v>
      </c>
      <c r="R126" s="467" t="s">
        <v>2525</v>
      </c>
      <c r="S126" s="467" t="s">
        <v>2525</v>
      </c>
      <c r="T126" s="467" t="s">
        <v>2526</v>
      </c>
      <c r="U126" s="467" t="s">
        <v>74</v>
      </c>
      <c r="V126" s="602" t="s">
        <v>75</v>
      </c>
      <c r="W126" s="548"/>
      <c r="X126" s="619" t="s">
        <v>2556</v>
      </c>
      <c r="Y126" s="652">
        <v>6</v>
      </c>
      <c r="Z126" s="548"/>
      <c r="AA126" s="712">
        <v>3</v>
      </c>
      <c r="AB126" s="549"/>
      <c r="AC126" s="715">
        <v>1</v>
      </c>
      <c r="AD126" s="474">
        <v>30000</v>
      </c>
      <c r="AE126" s="474">
        <v>0</v>
      </c>
      <c r="AF126" s="474">
        <v>0</v>
      </c>
      <c r="AG126" s="474">
        <v>0</v>
      </c>
      <c r="AH126" s="474">
        <f t="shared" si="59"/>
        <v>30000</v>
      </c>
      <c r="AI126" s="474">
        <f t="shared" si="48"/>
        <v>4285.7142857142853</v>
      </c>
      <c r="AJ126" s="476"/>
      <c r="AK126" s="474">
        <f t="shared" si="49"/>
        <v>360000</v>
      </c>
      <c r="AL126" s="474">
        <v>0</v>
      </c>
      <c r="AM126" s="474">
        <f>SUM(6688+2794+2539+1592+1049+906)/6</f>
        <v>2594.6666666666665</v>
      </c>
      <c r="AN126" s="474">
        <v>0</v>
      </c>
      <c r="AO126" s="474">
        <v>0</v>
      </c>
      <c r="AP126" s="477">
        <f>SUM(AL126:AO126)</f>
        <v>2594.6666666666665</v>
      </c>
      <c r="AQ126" s="474">
        <v>3040</v>
      </c>
      <c r="AR126" s="716">
        <f t="shared" si="53"/>
        <v>1013.3333333333334</v>
      </c>
      <c r="AS126" s="549"/>
      <c r="AT126" s="715">
        <v>21750</v>
      </c>
      <c r="AU126" s="474">
        <v>10000</v>
      </c>
      <c r="AV126" s="474">
        <v>4000</v>
      </c>
      <c r="AW126" s="720">
        <f t="shared" si="54"/>
        <v>0.13333333333333333</v>
      </c>
      <c r="AX126" s="549"/>
      <c r="AY126" s="715">
        <v>0</v>
      </c>
      <c r="AZ126" s="474">
        <v>6000</v>
      </c>
      <c r="BA126" s="477">
        <f>AT126+AU126+AV126+AW126+AX126+AZ126</f>
        <v>41750.133333333331</v>
      </c>
      <c r="BB126" s="477">
        <f t="shared" si="60"/>
        <v>-11750.133333333331</v>
      </c>
      <c r="BC126" s="477">
        <f t="shared" si="61"/>
        <v>501001.6</v>
      </c>
      <c r="BD126" s="474">
        <v>1</v>
      </c>
      <c r="BE126" s="467" t="s">
        <v>2527</v>
      </c>
      <c r="BF126" s="467">
        <v>2011</v>
      </c>
      <c r="BG126" s="602" t="s">
        <v>2528</v>
      </c>
      <c r="BH126" s="550"/>
      <c r="BI126" s="712">
        <v>2.5</v>
      </c>
      <c r="BJ126" s="549"/>
      <c r="BK126" s="722">
        <v>0</v>
      </c>
      <c r="BL126" s="467" t="s">
        <v>2529</v>
      </c>
      <c r="BM126" s="602" t="s">
        <v>2530</v>
      </c>
      <c r="BN126" s="551"/>
      <c r="BO126" s="725" t="s">
        <v>2521</v>
      </c>
      <c r="BP126" s="552"/>
      <c r="BQ126" s="709">
        <v>2100000</v>
      </c>
      <c r="BR126" s="467">
        <v>0</v>
      </c>
      <c r="BS126" s="467">
        <v>8000</v>
      </c>
      <c r="BT126" s="467">
        <v>400000</v>
      </c>
      <c r="BU126" s="727">
        <f>SUM(BT126+BS126+BR126+BQ126+BK126)</f>
        <v>2508000</v>
      </c>
      <c r="BV126" s="553"/>
      <c r="BW126" s="530"/>
      <c r="BX126" s="699"/>
      <c r="BY126" s="700" t="s">
        <v>2531</v>
      </c>
      <c r="BZ126" s="554"/>
    </row>
    <row r="127" spans="1:94" ht="100.5" customHeight="1">
      <c r="A127" s="486"/>
      <c r="B127" s="547" t="s">
        <v>73</v>
      </c>
      <c r="C127" s="705">
        <v>1304271</v>
      </c>
      <c r="D127" s="602" t="s">
        <v>136</v>
      </c>
      <c r="E127" s="547">
        <v>4</v>
      </c>
      <c r="F127" s="709" t="s">
        <v>366</v>
      </c>
      <c r="G127" s="467" t="s">
        <v>367</v>
      </c>
      <c r="H127" s="465" t="s">
        <v>2532</v>
      </c>
      <c r="I127" s="465" t="s">
        <v>89</v>
      </c>
      <c r="J127" s="465">
        <v>35483</v>
      </c>
      <c r="K127" s="467" t="s">
        <v>607</v>
      </c>
      <c r="L127" s="465" t="s">
        <v>2533</v>
      </c>
      <c r="M127" s="467" t="s">
        <v>91</v>
      </c>
      <c r="N127" s="467" t="s">
        <v>2534</v>
      </c>
      <c r="O127" s="467" t="s">
        <v>1018</v>
      </c>
      <c r="P127" s="467" t="s">
        <v>144</v>
      </c>
      <c r="Q127" s="467" t="s">
        <v>2535</v>
      </c>
      <c r="R127" s="467" t="s">
        <v>2536</v>
      </c>
      <c r="S127" s="467" t="s">
        <v>2536</v>
      </c>
      <c r="T127" s="467">
        <v>6000</v>
      </c>
      <c r="U127" s="467" t="s">
        <v>74</v>
      </c>
      <c r="V127" s="602" t="s">
        <v>75</v>
      </c>
      <c r="W127" s="548"/>
      <c r="X127" s="619" t="s">
        <v>2537</v>
      </c>
      <c r="Y127" s="652">
        <v>4</v>
      </c>
      <c r="Z127" s="548"/>
      <c r="AA127" s="712">
        <v>2</v>
      </c>
      <c r="AB127" s="549"/>
      <c r="AC127" s="715">
        <v>2</v>
      </c>
      <c r="AD127" s="474">
        <v>60000</v>
      </c>
      <c r="AE127" s="474">
        <v>0</v>
      </c>
      <c r="AF127" s="474">
        <v>0</v>
      </c>
      <c r="AG127" s="474">
        <v>25000</v>
      </c>
      <c r="AH127" s="474">
        <f t="shared" si="59"/>
        <v>85000</v>
      </c>
      <c r="AI127" s="474">
        <f t="shared" si="48"/>
        <v>14166.666666666666</v>
      </c>
      <c r="AJ127" s="476"/>
      <c r="AK127" s="474">
        <f t="shared" si="49"/>
        <v>1020000</v>
      </c>
      <c r="AL127" s="474">
        <f>SUM(210+2050+1400+240+520+260)/6</f>
        <v>780</v>
      </c>
      <c r="AM127" s="474">
        <f>SUM(3870+6153+5416+5284+4047+2530)/6</f>
        <v>4550</v>
      </c>
      <c r="AN127" s="474">
        <v>0</v>
      </c>
      <c r="AO127" s="474">
        <v>0</v>
      </c>
      <c r="AP127" s="477">
        <f>SUM(AL127:AO127)</f>
        <v>5330</v>
      </c>
      <c r="AQ127" s="474">
        <v>23000</v>
      </c>
      <c r="AR127" s="716">
        <f t="shared" si="53"/>
        <v>11500</v>
      </c>
      <c r="AS127" s="549"/>
      <c r="AT127" s="715">
        <v>14500</v>
      </c>
      <c r="AU127" s="474">
        <v>35000</v>
      </c>
      <c r="AV127" s="474">
        <v>1500</v>
      </c>
      <c r="AW127" s="720">
        <f t="shared" si="54"/>
        <v>1.7647058823529412E-2</v>
      </c>
      <c r="AX127" s="549"/>
      <c r="AY127" s="715">
        <v>0</v>
      </c>
      <c r="AZ127" s="474">
        <v>12000</v>
      </c>
      <c r="BA127" s="477">
        <f>AT127+AU127+AV127+AW127+AX127+AZ127</f>
        <v>63000.017647058827</v>
      </c>
      <c r="BB127" s="477">
        <f t="shared" si="60"/>
        <v>21999.982352941173</v>
      </c>
      <c r="BC127" s="477">
        <f t="shared" si="61"/>
        <v>756000.21176470595</v>
      </c>
      <c r="BD127" s="474">
        <v>1</v>
      </c>
      <c r="BE127" s="467" t="s">
        <v>2538</v>
      </c>
      <c r="BF127" s="467">
        <v>2010</v>
      </c>
      <c r="BG127" s="602" t="s">
        <v>2528</v>
      </c>
      <c r="BH127" s="550"/>
      <c r="BI127" s="712"/>
      <c r="BJ127" s="549"/>
      <c r="BK127" s="722"/>
      <c r="BL127" s="467" t="s">
        <v>2539</v>
      </c>
      <c r="BM127" s="602" t="s">
        <v>2540</v>
      </c>
      <c r="BN127" s="551"/>
      <c r="BO127" s="725" t="s">
        <v>2541</v>
      </c>
      <c r="BP127" s="552"/>
      <c r="BQ127" s="709">
        <v>3000000</v>
      </c>
      <c r="BR127" s="467">
        <v>0</v>
      </c>
      <c r="BS127" s="467">
        <v>0</v>
      </c>
      <c r="BT127" s="467">
        <v>20000</v>
      </c>
      <c r="BU127" s="727">
        <f>SUM(BT127+BS127+BR127+BQ127+BK127)</f>
        <v>3020000</v>
      </c>
      <c r="BV127" s="553"/>
      <c r="BW127" s="530"/>
      <c r="BX127" s="699"/>
      <c r="BY127" s="700" t="s">
        <v>2542</v>
      </c>
      <c r="BZ127" s="554"/>
    </row>
    <row r="128" spans="1:94" ht="0.75" customHeight="1" thickBot="1">
      <c r="A128" s="486"/>
      <c r="B128" s="547" t="s">
        <v>73</v>
      </c>
      <c r="C128" s="758">
        <v>223787</v>
      </c>
      <c r="D128" s="759" t="s">
        <v>136</v>
      </c>
      <c r="E128" s="547">
        <v>5</v>
      </c>
      <c r="F128" s="760" t="s">
        <v>339</v>
      </c>
      <c r="G128" s="728" t="s">
        <v>340</v>
      </c>
      <c r="H128" s="761" t="s">
        <v>2509</v>
      </c>
      <c r="I128" s="761" t="s">
        <v>89</v>
      </c>
      <c r="J128" s="761">
        <v>36227</v>
      </c>
      <c r="K128" s="728" t="s">
        <v>577</v>
      </c>
      <c r="L128" s="761" t="s">
        <v>2185</v>
      </c>
      <c r="M128" s="728" t="s">
        <v>91</v>
      </c>
      <c r="N128" s="728" t="s">
        <v>2543</v>
      </c>
      <c r="O128" s="728" t="s">
        <v>965</v>
      </c>
      <c r="P128" s="728" t="s">
        <v>966</v>
      </c>
      <c r="Q128" s="728" t="s">
        <v>2544</v>
      </c>
      <c r="R128" s="728" t="s">
        <v>2545</v>
      </c>
      <c r="S128" s="728" t="s">
        <v>2545</v>
      </c>
      <c r="T128" s="728">
        <v>3800</v>
      </c>
      <c r="U128" s="728" t="s">
        <v>74</v>
      </c>
      <c r="V128" s="759" t="s">
        <v>75</v>
      </c>
      <c r="W128" s="548"/>
      <c r="X128" s="762" t="s">
        <v>2557</v>
      </c>
      <c r="Y128" s="763">
        <v>5</v>
      </c>
      <c r="Z128" s="548"/>
      <c r="AA128" s="764">
        <v>3</v>
      </c>
      <c r="AB128" s="549"/>
      <c r="AC128" s="765">
        <v>1</v>
      </c>
      <c r="AD128" s="729">
        <v>56000</v>
      </c>
      <c r="AE128" s="729">
        <v>0</v>
      </c>
      <c r="AF128" s="729">
        <v>0</v>
      </c>
      <c r="AG128" s="729">
        <v>0</v>
      </c>
      <c r="AH128" s="729">
        <f t="shared" si="59"/>
        <v>56000</v>
      </c>
      <c r="AI128" s="729">
        <f t="shared" si="48"/>
        <v>9333.3333333333339</v>
      </c>
      <c r="AJ128" s="655"/>
      <c r="AK128" s="729">
        <f t="shared" si="49"/>
        <v>672000</v>
      </c>
      <c r="AL128" s="729">
        <f>SUM(210+270+190+210+190+200)/6</f>
        <v>211.66666666666666</v>
      </c>
      <c r="AM128" s="729">
        <f>SUM(7348+12010+16892+9908+10871+5239)/6</f>
        <v>10378</v>
      </c>
      <c r="AN128" s="729">
        <v>560</v>
      </c>
      <c r="AO128" s="729">
        <v>0</v>
      </c>
      <c r="AP128" s="730">
        <f>SUM(AL128:AO128)</f>
        <v>11149.666666666666</v>
      </c>
      <c r="AQ128" s="729">
        <v>6600</v>
      </c>
      <c r="AR128" s="766">
        <f t="shared" si="53"/>
        <v>2200</v>
      </c>
      <c r="AS128" s="549"/>
      <c r="AT128" s="765">
        <v>27500</v>
      </c>
      <c r="AU128" s="729">
        <v>12000</v>
      </c>
      <c r="AV128" s="729">
        <v>3000</v>
      </c>
      <c r="AW128" s="767">
        <f t="shared" si="54"/>
        <v>5.3571428571428568E-2</v>
      </c>
      <c r="AX128" s="549"/>
      <c r="AY128" s="765">
        <v>0</v>
      </c>
      <c r="AZ128" s="729">
        <v>2000</v>
      </c>
      <c r="BA128" s="730">
        <f>AT128+AU128+AV128+AW128+AX128+AZ128+AQ128+AP128</f>
        <v>62249.720238095237</v>
      </c>
      <c r="BB128" s="730">
        <f t="shared" si="60"/>
        <v>-6249.7202380952367</v>
      </c>
      <c r="BC128" s="730">
        <f t="shared" si="61"/>
        <v>746996.64285714284</v>
      </c>
      <c r="BD128" s="729">
        <v>1</v>
      </c>
      <c r="BE128" s="728" t="s">
        <v>2546</v>
      </c>
      <c r="BF128" s="728">
        <v>2012</v>
      </c>
      <c r="BG128" s="759" t="s">
        <v>2528</v>
      </c>
      <c r="BH128" s="550"/>
      <c r="BI128" s="764"/>
      <c r="BJ128" s="549"/>
      <c r="BK128" s="768">
        <v>0</v>
      </c>
      <c r="BL128" s="728" t="s">
        <v>2547</v>
      </c>
      <c r="BM128" s="759" t="s">
        <v>1961</v>
      </c>
      <c r="BN128" s="551"/>
      <c r="BO128" s="769" t="s">
        <v>2548</v>
      </c>
      <c r="BP128" s="552"/>
      <c r="BQ128" s="760">
        <v>1500000</v>
      </c>
      <c r="BR128" s="728">
        <v>0</v>
      </c>
      <c r="BS128" s="728">
        <v>0</v>
      </c>
      <c r="BT128" s="728">
        <v>12000</v>
      </c>
      <c r="BU128" s="770">
        <f>SUM(BT128+BS128+BR128+BQ128+BK128)</f>
        <v>1512000</v>
      </c>
      <c r="BV128" s="553"/>
      <c r="BW128" s="530"/>
      <c r="BX128" s="771"/>
      <c r="BY128" s="772" t="s">
        <v>2549</v>
      </c>
      <c r="BZ128" s="554"/>
    </row>
    <row r="129" spans="1:255" s="521" customFormat="1" ht="154.5" customHeight="1">
      <c r="A129" s="860">
        <v>31</v>
      </c>
      <c r="B129" s="539" t="s">
        <v>1539</v>
      </c>
      <c r="C129" s="599">
        <v>206718</v>
      </c>
      <c r="D129" s="600" t="s">
        <v>136</v>
      </c>
      <c r="E129" s="811"/>
      <c r="F129" s="605" t="s">
        <v>272</v>
      </c>
      <c r="G129" s="606" t="s">
        <v>93</v>
      </c>
      <c r="H129" s="607" t="s">
        <v>2558</v>
      </c>
      <c r="I129" s="608" t="s">
        <v>89</v>
      </c>
      <c r="J129" s="609">
        <v>34439</v>
      </c>
      <c r="K129" s="610" t="s">
        <v>478</v>
      </c>
      <c r="L129" s="611" t="s">
        <v>2559</v>
      </c>
      <c r="M129" s="610" t="s">
        <v>91</v>
      </c>
      <c r="N129" s="612" t="s">
        <v>2560</v>
      </c>
      <c r="O129" s="613" t="s">
        <v>808</v>
      </c>
      <c r="P129" s="614" t="s">
        <v>809</v>
      </c>
      <c r="Q129" s="615" t="s">
        <v>2561</v>
      </c>
      <c r="R129" s="615" t="s">
        <v>2562</v>
      </c>
      <c r="S129" s="613" t="s">
        <v>2563</v>
      </c>
      <c r="T129" s="616">
        <v>4550</v>
      </c>
      <c r="U129" s="617" t="s">
        <v>74</v>
      </c>
      <c r="V129" s="618" t="s">
        <v>2564</v>
      </c>
      <c r="W129" s="813"/>
      <c r="X129" s="636" t="s">
        <v>2565</v>
      </c>
      <c r="Y129" s="637">
        <v>0</v>
      </c>
      <c r="Z129" s="813" t="str">
        <f>IF(Y129&gt;=6,"5",IF(Y129&gt;=4,"3",IF(Y129&lt;=3,"2","0")))</f>
        <v>2</v>
      </c>
      <c r="AA129" s="642">
        <v>3</v>
      </c>
      <c r="AB129" s="813" t="str">
        <f>IF(AA129&gt;=6,"3",IF(AA129&gt;=4,"2",IF(AA129&lt;=3,"1","0")))</f>
        <v>1</v>
      </c>
      <c r="AC129" s="646">
        <v>1</v>
      </c>
      <c r="AD129" s="616">
        <v>0</v>
      </c>
      <c r="AE129" s="610">
        <v>0</v>
      </c>
      <c r="AF129" s="610">
        <v>0</v>
      </c>
      <c r="AG129" s="610">
        <v>5000</v>
      </c>
      <c r="AH129" s="647">
        <f t="shared" si="59"/>
        <v>5000</v>
      </c>
      <c r="AI129" s="650">
        <f t="shared" si="48"/>
        <v>5000</v>
      </c>
      <c r="AJ129" s="815"/>
      <c r="AK129" s="713">
        <f t="shared" si="49"/>
        <v>60000</v>
      </c>
      <c r="AL129" s="616">
        <v>0</v>
      </c>
      <c r="AM129" s="616">
        <v>0</v>
      </c>
      <c r="AN129" s="616">
        <v>0</v>
      </c>
      <c r="AO129" s="616">
        <v>0</v>
      </c>
      <c r="AP129" s="649"/>
      <c r="AQ129" s="647">
        <v>1000</v>
      </c>
      <c r="AR129" s="650">
        <f t="shared" si="53"/>
        <v>333.33333333333331</v>
      </c>
      <c r="AS129" s="813" t="str">
        <f>IF(AR129&lt;=500,"3",IF(AR129&lt;=2000,"2",IF(AR129&lt;=5000,"1","0")))</f>
        <v>3</v>
      </c>
      <c r="AT129" s="658">
        <v>31583</v>
      </c>
      <c r="AU129" s="829">
        <v>4500</v>
      </c>
      <c r="AV129" s="659">
        <v>500</v>
      </c>
      <c r="AW129" s="660">
        <f t="shared" si="54"/>
        <v>0.1</v>
      </c>
      <c r="AX129" s="813" t="str">
        <f>IF(AW129&gt;=70.01%,"5",IF(AW129&gt;=60.01%,"4",IF(AW129&gt;=50.01%,"3",IF(AW129&gt;=40.01%,"2",IF(AW129&gt;=30.01%,"1","0")))))</f>
        <v>0</v>
      </c>
      <c r="AY129" s="666">
        <v>0</v>
      </c>
      <c r="AZ129" s="659">
        <v>5000</v>
      </c>
      <c r="BA129" s="659">
        <f>AT129+AU129+AV129+AW129+AX129+AZ129</f>
        <v>41583.1</v>
      </c>
      <c r="BB129" s="649">
        <f t="shared" si="60"/>
        <v>-36583.1</v>
      </c>
      <c r="BC129" s="649">
        <f t="shared" si="61"/>
        <v>498997.19999999995</v>
      </c>
      <c r="BD129" s="667">
        <v>0</v>
      </c>
      <c r="BE129" s="683"/>
      <c r="BF129" s="667"/>
      <c r="BG129" s="684"/>
      <c r="BH129" s="816" t="str">
        <f>IF(BD129="No","2",IF(BD129="one","1","0"))</f>
        <v>0</v>
      </c>
      <c r="BI129" s="677" t="s">
        <v>1339</v>
      </c>
      <c r="BJ129" s="813"/>
      <c r="BK129" s="682">
        <v>100000</v>
      </c>
      <c r="BL129" s="667" t="s">
        <v>2566</v>
      </c>
      <c r="BM129" s="684" t="s">
        <v>2620</v>
      </c>
      <c r="BN129" s="817"/>
      <c r="BO129" s="853" t="s">
        <v>2567</v>
      </c>
      <c r="BP129" s="816" t="str">
        <f>IF(BO129="Kutcha","7",IF(BO129="Semi Pucca","5",IF(BO129="Pucca","2","0")))</f>
        <v>0</v>
      </c>
      <c r="BQ129" s="682">
        <v>400000</v>
      </c>
      <c r="BR129" s="691">
        <v>167733</v>
      </c>
      <c r="BS129" s="691">
        <v>0</v>
      </c>
      <c r="BT129" s="691">
        <v>0</v>
      </c>
      <c r="BU129" s="692">
        <f t="shared" ref="BU129:BU134" si="62">SUM(BT129+BS129+BR129+BQ129+BK129)</f>
        <v>667733</v>
      </c>
      <c r="BV129" s="818">
        <f t="shared" ref="BV129:BV134" si="63">W129+Z129+AB129+AJ129+AS129+AX129+BH129+BJ129+BN129+BP129</f>
        <v>6</v>
      </c>
      <c r="BW129" s="809">
        <f t="shared" ref="BW129:BW134" si="64">CH129</f>
        <v>0</v>
      </c>
      <c r="BX129" s="697"/>
      <c r="BY129" s="698" t="s">
        <v>2568</v>
      </c>
      <c r="BZ129" s="819"/>
      <c r="CA129" s="380"/>
      <c r="CB129" s="380"/>
      <c r="CC129" s="380"/>
      <c r="CD129" s="380"/>
      <c r="CE129" s="380"/>
      <c r="CF129" s="380"/>
      <c r="CG129" s="227"/>
      <c r="CH129" s="381"/>
      <c r="CI129" s="236"/>
      <c r="CJ129" s="236"/>
      <c r="CK129" s="236"/>
      <c r="CL129" s="382"/>
      <c r="CM129" s="236"/>
      <c r="CN129" s="236"/>
      <c r="CO129" s="236"/>
      <c r="CP129" s="236"/>
    </row>
    <row r="130" spans="1:255" s="521" customFormat="1" ht="173.25" customHeight="1">
      <c r="A130" s="828">
        <v>32</v>
      </c>
      <c r="B130" s="539" t="s">
        <v>1539</v>
      </c>
      <c r="C130" s="601">
        <v>205030</v>
      </c>
      <c r="D130" s="602" t="s">
        <v>136</v>
      </c>
      <c r="E130" s="811"/>
      <c r="F130" s="619" t="s">
        <v>214</v>
      </c>
      <c r="G130" s="499" t="s">
        <v>215</v>
      </c>
      <c r="H130" s="506" t="s">
        <v>2569</v>
      </c>
      <c r="I130" s="505" t="s">
        <v>139</v>
      </c>
      <c r="J130" s="472">
        <v>32605</v>
      </c>
      <c r="K130" s="507" t="s">
        <v>400</v>
      </c>
      <c r="L130" s="508" t="s">
        <v>2570</v>
      </c>
      <c r="M130" s="507" t="s">
        <v>91</v>
      </c>
      <c r="N130" s="509" t="s">
        <v>2571</v>
      </c>
      <c r="O130" s="510" t="s">
        <v>665</v>
      </c>
      <c r="P130" s="511" t="s">
        <v>666</v>
      </c>
      <c r="Q130" s="512" t="s">
        <v>2572</v>
      </c>
      <c r="R130" s="512" t="s">
        <v>2573</v>
      </c>
      <c r="S130" s="510" t="s">
        <v>2574</v>
      </c>
      <c r="T130" s="513">
        <v>3500</v>
      </c>
      <c r="U130" s="514" t="s">
        <v>74</v>
      </c>
      <c r="V130" s="620" t="s">
        <v>2575</v>
      </c>
      <c r="W130" s="813"/>
      <c r="X130" s="638" t="s">
        <v>2576</v>
      </c>
      <c r="Y130" s="639">
        <v>4</v>
      </c>
      <c r="Z130" s="813"/>
      <c r="AA130" s="644">
        <v>0</v>
      </c>
      <c r="AB130" s="813"/>
      <c r="AC130" s="651">
        <v>1</v>
      </c>
      <c r="AD130" s="513">
        <v>0</v>
      </c>
      <c r="AE130" s="507">
        <v>0</v>
      </c>
      <c r="AF130" s="507">
        <v>0</v>
      </c>
      <c r="AG130" s="507">
        <v>30000</v>
      </c>
      <c r="AH130" s="474">
        <f t="shared" si="59"/>
        <v>30000</v>
      </c>
      <c r="AI130" s="652">
        <f t="shared" si="48"/>
        <v>6000</v>
      </c>
      <c r="AJ130" s="815"/>
      <c r="AK130" s="715">
        <f t="shared" si="49"/>
        <v>360000</v>
      </c>
      <c r="AL130" s="513">
        <f>SUM(660+6000+220+320+460+1010)/6</f>
        <v>1445</v>
      </c>
      <c r="AM130" s="513">
        <f>SUM(5148+3878+1988+128+536)/6</f>
        <v>1946.3333333333333</v>
      </c>
      <c r="AN130" s="513">
        <v>0</v>
      </c>
      <c r="AO130" s="513">
        <v>0</v>
      </c>
      <c r="AP130" s="477">
        <f>SUM(AL130:AO130)</f>
        <v>3391.333333333333</v>
      </c>
      <c r="AQ130" s="474">
        <v>0</v>
      </c>
      <c r="AR130" s="652" t="e">
        <f t="shared" si="53"/>
        <v>#DIV/0!</v>
      </c>
      <c r="AS130" s="813"/>
      <c r="AT130" s="661">
        <v>18083</v>
      </c>
      <c r="AU130" s="734">
        <v>5000</v>
      </c>
      <c r="AV130" s="516">
        <v>0</v>
      </c>
      <c r="AW130" s="662">
        <f t="shared" si="54"/>
        <v>0</v>
      </c>
      <c r="AX130" s="813"/>
      <c r="AY130" s="668">
        <v>5000</v>
      </c>
      <c r="AZ130" s="516">
        <v>2000</v>
      </c>
      <c r="BA130" s="516">
        <f>AT130+AU130+AV130+AW130+AX130+AZ130+AQ130+AP130</f>
        <v>28474.333333333332</v>
      </c>
      <c r="BB130" s="477">
        <f t="shared" si="60"/>
        <v>1525.6666666666679</v>
      </c>
      <c r="BC130" s="477">
        <f t="shared" si="61"/>
        <v>341692</v>
      </c>
      <c r="BD130" s="517"/>
      <c r="BE130" s="519"/>
      <c r="BF130" s="517"/>
      <c r="BG130" s="670"/>
      <c r="BH130" s="816"/>
      <c r="BI130" s="678"/>
      <c r="BJ130" s="813"/>
      <c r="BK130" s="685">
        <v>0</v>
      </c>
      <c r="BL130" s="517" t="s">
        <v>2577</v>
      </c>
      <c r="BM130" s="669" t="s">
        <v>2578</v>
      </c>
      <c r="BN130" s="817"/>
      <c r="BO130" s="679" t="s">
        <v>2521</v>
      </c>
      <c r="BP130" s="816"/>
      <c r="BQ130" s="685">
        <v>0</v>
      </c>
      <c r="BR130" s="518">
        <v>0</v>
      </c>
      <c r="BS130" s="518">
        <v>0</v>
      </c>
      <c r="BT130" s="518">
        <v>0</v>
      </c>
      <c r="BU130" s="693">
        <f t="shared" si="62"/>
        <v>0</v>
      </c>
      <c r="BV130" s="818">
        <f t="shared" si="63"/>
        <v>0</v>
      </c>
      <c r="BW130" s="809">
        <f t="shared" si="64"/>
        <v>0</v>
      </c>
      <c r="BX130" s="699"/>
      <c r="BY130" s="700" t="s">
        <v>2579</v>
      </c>
      <c r="BZ130" s="819"/>
      <c r="CA130" s="380"/>
      <c r="CB130" s="380"/>
      <c r="CC130" s="380"/>
      <c r="CD130" s="380"/>
      <c r="CE130" s="380"/>
      <c r="CF130" s="380"/>
      <c r="CG130" s="227"/>
      <c r="CH130" s="381"/>
      <c r="CI130" s="236"/>
      <c r="CJ130" s="236"/>
      <c r="CK130" s="236"/>
      <c r="CL130" s="382"/>
      <c r="CM130" s="236"/>
      <c r="CN130" s="236"/>
      <c r="CO130" s="236"/>
      <c r="CP130" s="236"/>
    </row>
    <row r="131" spans="1:255" s="521" customFormat="1" ht="100.5" customHeight="1">
      <c r="A131" s="828">
        <v>33</v>
      </c>
      <c r="B131" s="539" t="s">
        <v>1539</v>
      </c>
      <c r="C131" s="601">
        <v>206788</v>
      </c>
      <c r="D131" s="602" t="s">
        <v>136</v>
      </c>
      <c r="E131" s="811"/>
      <c r="F131" s="619" t="s">
        <v>227</v>
      </c>
      <c r="G131" s="499" t="s">
        <v>217</v>
      </c>
      <c r="H131" s="506" t="s">
        <v>2580</v>
      </c>
      <c r="I131" s="505" t="s">
        <v>139</v>
      </c>
      <c r="J131" s="472">
        <v>34721</v>
      </c>
      <c r="K131" s="507" t="s">
        <v>414</v>
      </c>
      <c r="L131" s="508" t="s">
        <v>2259</v>
      </c>
      <c r="M131" s="507" t="s">
        <v>91</v>
      </c>
      <c r="N131" s="509" t="s">
        <v>2581</v>
      </c>
      <c r="O131" s="510" t="s">
        <v>696</v>
      </c>
      <c r="P131" s="511" t="s">
        <v>697</v>
      </c>
      <c r="Q131" s="512" t="s">
        <v>2582</v>
      </c>
      <c r="R131" s="512" t="s">
        <v>2583</v>
      </c>
      <c r="S131" s="510" t="s">
        <v>2584</v>
      </c>
      <c r="T131" s="513">
        <v>6000</v>
      </c>
      <c r="U131" s="514" t="s">
        <v>74</v>
      </c>
      <c r="V131" s="620" t="s">
        <v>2585</v>
      </c>
      <c r="W131" s="813"/>
      <c r="X131" s="638" t="s">
        <v>2586</v>
      </c>
      <c r="Y131" s="639">
        <v>2</v>
      </c>
      <c r="Z131" s="813"/>
      <c r="AA131" s="644">
        <v>0</v>
      </c>
      <c r="AB131" s="813"/>
      <c r="AC131" s="651">
        <v>1</v>
      </c>
      <c r="AD131" s="513">
        <v>0</v>
      </c>
      <c r="AE131" s="507">
        <v>15000</v>
      </c>
      <c r="AF131" s="507">
        <v>0</v>
      </c>
      <c r="AG131" s="507">
        <v>0</v>
      </c>
      <c r="AH131" s="474">
        <f t="shared" si="59"/>
        <v>15000</v>
      </c>
      <c r="AI131" s="652">
        <f t="shared" si="48"/>
        <v>5000</v>
      </c>
      <c r="AJ131" s="815"/>
      <c r="AK131" s="715">
        <f t="shared" si="49"/>
        <v>180000</v>
      </c>
      <c r="AL131" s="513">
        <f>SUM(460+1850+1770+800+200+210)/6</f>
        <v>881.66666666666663</v>
      </c>
      <c r="AM131" s="513">
        <f>SUM(2647+5413+4417+4319+3010+2107)/6</f>
        <v>3652.1666666666665</v>
      </c>
      <c r="AN131" s="513">
        <v>0</v>
      </c>
      <c r="AO131" s="513">
        <v>0</v>
      </c>
      <c r="AP131" s="477">
        <f>SUM(AL131:AO131)</f>
        <v>4533.833333333333</v>
      </c>
      <c r="AQ131" s="474">
        <v>0</v>
      </c>
      <c r="AR131" s="652" t="e">
        <f t="shared" si="53"/>
        <v>#DIV/0!</v>
      </c>
      <c r="AS131" s="813"/>
      <c r="AT131" s="661">
        <v>10000</v>
      </c>
      <c r="AU131" s="734">
        <v>7000</v>
      </c>
      <c r="AV131" s="516">
        <v>0</v>
      </c>
      <c r="AW131" s="662">
        <f t="shared" si="54"/>
        <v>0</v>
      </c>
      <c r="AX131" s="813"/>
      <c r="AY131" s="668">
        <v>0</v>
      </c>
      <c r="AZ131" s="516">
        <v>6000</v>
      </c>
      <c r="BA131" s="516">
        <f>AT131+AU131+AV131+AW131+AX131+AZ131+AQ131+AP131</f>
        <v>27533.833333333332</v>
      </c>
      <c r="BB131" s="477">
        <f t="shared" si="60"/>
        <v>-12533.833333333332</v>
      </c>
      <c r="BC131" s="477">
        <f t="shared" si="61"/>
        <v>330406</v>
      </c>
      <c r="BD131" s="517">
        <v>1</v>
      </c>
      <c r="BE131" s="519" t="s">
        <v>2546</v>
      </c>
      <c r="BF131" s="517" t="s">
        <v>1945</v>
      </c>
      <c r="BG131" s="670" t="s">
        <v>2587</v>
      </c>
      <c r="BH131" s="816"/>
      <c r="BI131" s="678"/>
      <c r="BJ131" s="813"/>
      <c r="BK131" s="685">
        <v>0</v>
      </c>
      <c r="BL131" s="517" t="s">
        <v>2588</v>
      </c>
      <c r="BM131" s="670" t="s">
        <v>2619</v>
      </c>
      <c r="BN131" s="817"/>
      <c r="BO131" s="679" t="s">
        <v>2521</v>
      </c>
      <c r="BP131" s="816"/>
      <c r="BQ131" s="685">
        <v>1800000</v>
      </c>
      <c r="BR131" s="518">
        <v>27000</v>
      </c>
      <c r="BS131" s="518">
        <v>0</v>
      </c>
      <c r="BT131" s="518">
        <v>0</v>
      </c>
      <c r="BU131" s="693">
        <f t="shared" si="62"/>
        <v>1827000</v>
      </c>
      <c r="BV131" s="818">
        <f t="shared" si="63"/>
        <v>0</v>
      </c>
      <c r="BW131" s="809">
        <f t="shared" si="64"/>
        <v>0</v>
      </c>
      <c r="BX131" s="699"/>
      <c r="BY131" s="700" t="s">
        <v>2589</v>
      </c>
      <c r="BZ131" s="819"/>
      <c r="CA131" s="380"/>
      <c r="CB131" s="380"/>
      <c r="CC131" s="380"/>
      <c r="CD131" s="380"/>
      <c r="CE131" s="380"/>
      <c r="CF131" s="380"/>
      <c r="CG131" s="227"/>
      <c r="CH131" s="381"/>
      <c r="CI131" s="236"/>
      <c r="CJ131" s="236"/>
      <c r="CK131" s="236"/>
      <c r="CL131" s="382"/>
      <c r="CM131" s="236"/>
      <c r="CN131" s="236"/>
      <c r="CO131" s="236"/>
      <c r="CP131" s="236"/>
    </row>
    <row r="132" spans="1:255" s="521" customFormat="1" ht="132.75" customHeight="1">
      <c r="A132" s="828">
        <v>34</v>
      </c>
      <c r="B132" s="539" t="s">
        <v>1539</v>
      </c>
      <c r="C132" s="601">
        <v>204147</v>
      </c>
      <c r="D132" s="602" t="s">
        <v>136</v>
      </c>
      <c r="E132" s="811"/>
      <c r="F132" s="619" t="s">
        <v>201</v>
      </c>
      <c r="G132" s="499" t="s">
        <v>202</v>
      </c>
      <c r="H132" s="506" t="s">
        <v>2569</v>
      </c>
      <c r="I132" s="505" t="s">
        <v>89</v>
      </c>
      <c r="J132" s="472">
        <v>33979</v>
      </c>
      <c r="K132" s="507" t="s">
        <v>383</v>
      </c>
      <c r="L132" s="508" t="s">
        <v>2559</v>
      </c>
      <c r="M132" s="507" t="s">
        <v>91</v>
      </c>
      <c r="N132" s="509" t="s">
        <v>2590</v>
      </c>
      <c r="O132" s="510" t="s">
        <v>631</v>
      </c>
      <c r="P132" s="511" t="s">
        <v>632</v>
      </c>
      <c r="Q132" s="512" t="s">
        <v>2591</v>
      </c>
      <c r="R132" s="512" t="s">
        <v>2592</v>
      </c>
      <c r="S132" s="510" t="s">
        <v>2593</v>
      </c>
      <c r="T132" s="513">
        <v>6000</v>
      </c>
      <c r="U132" s="514" t="s">
        <v>74</v>
      </c>
      <c r="V132" s="620" t="s">
        <v>75</v>
      </c>
      <c r="W132" s="813"/>
      <c r="X132" s="638" t="s">
        <v>2594</v>
      </c>
      <c r="Y132" s="639">
        <v>3</v>
      </c>
      <c r="Z132" s="813"/>
      <c r="AA132" s="644">
        <v>0</v>
      </c>
      <c r="AB132" s="813"/>
      <c r="AC132" s="651">
        <v>1</v>
      </c>
      <c r="AD132" s="513">
        <v>8000</v>
      </c>
      <c r="AE132" s="507">
        <v>0</v>
      </c>
      <c r="AF132" s="507">
        <v>0</v>
      </c>
      <c r="AG132" s="507">
        <v>0</v>
      </c>
      <c r="AH132" s="474">
        <f t="shared" si="59"/>
        <v>8000</v>
      </c>
      <c r="AI132" s="652">
        <f t="shared" si="48"/>
        <v>2000</v>
      </c>
      <c r="AJ132" s="815"/>
      <c r="AK132" s="715">
        <f t="shared" si="49"/>
        <v>96000</v>
      </c>
      <c r="AL132" s="513">
        <v>0</v>
      </c>
      <c r="AM132" s="513">
        <v>1787</v>
      </c>
      <c r="AN132" s="513">
        <v>0</v>
      </c>
      <c r="AO132" s="513">
        <v>0</v>
      </c>
      <c r="AP132" s="477">
        <f>SUM(AL132:AO132)</f>
        <v>1787</v>
      </c>
      <c r="AQ132" s="474">
        <v>0</v>
      </c>
      <c r="AR132" s="652" t="e">
        <f>AQ132/AA132</f>
        <v>#DIV/0!</v>
      </c>
      <c r="AS132" s="813"/>
      <c r="AT132" s="661">
        <v>25000</v>
      </c>
      <c r="AU132" s="734">
        <v>3000</v>
      </c>
      <c r="AV132" s="516">
        <v>500</v>
      </c>
      <c r="AW132" s="662">
        <f t="shared" si="54"/>
        <v>6.25E-2</v>
      </c>
      <c r="AX132" s="813"/>
      <c r="AY132" s="668">
        <v>0</v>
      </c>
      <c r="AZ132" s="516">
        <v>2500</v>
      </c>
      <c r="BA132" s="516">
        <f>AT132+AU132+AV132+AW132+AX132+AZ132+AQ132+AP132</f>
        <v>32787.0625</v>
      </c>
      <c r="BB132" s="477">
        <f t="shared" si="60"/>
        <v>-24787.0625</v>
      </c>
      <c r="BC132" s="477">
        <f t="shared" si="61"/>
        <v>393444.75</v>
      </c>
      <c r="BD132" s="517">
        <v>1</v>
      </c>
      <c r="BE132" s="519" t="s">
        <v>2546</v>
      </c>
      <c r="BF132" s="517" t="s">
        <v>2595</v>
      </c>
      <c r="BG132" s="670" t="s">
        <v>2528</v>
      </c>
      <c r="BH132" s="816"/>
      <c r="BI132" s="678">
        <v>25</v>
      </c>
      <c r="BJ132" s="813"/>
      <c r="BK132" s="685">
        <v>12000000</v>
      </c>
      <c r="BL132" s="517" t="s">
        <v>2596</v>
      </c>
      <c r="BM132" s="670" t="s">
        <v>2617</v>
      </c>
      <c r="BN132" s="817"/>
      <c r="BO132" s="680" t="s">
        <v>2618</v>
      </c>
      <c r="BP132" s="816"/>
      <c r="BQ132" s="685">
        <v>300000</v>
      </c>
      <c r="BR132" s="518">
        <v>0</v>
      </c>
      <c r="BS132" s="518">
        <v>0</v>
      </c>
      <c r="BT132" s="518">
        <v>105000</v>
      </c>
      <c r="BU132" s="693">
        <f t="shared" si="62"/>
        <v>12405000</v>
      </c>
      <c r="BV132" s="818">
        <f t="shared" si="63"/>
        <v>0</v>
      </c>
      <c r="BW132" s="809">
        <f t="shared" si="64"/>
        <v>0</v>
      </c>
      <c r="BX132" s="699"/>
      <c r="BY132" s="700" t="s">
        <v>2598</v>
      </c>
      <c r="BZ132" s="819"/>
      <c r="CA132" s="380"/>
      <c r="CB132" s="380"/>
      <c r="CC132" s="380"/>
      <c r="CD132" s="380"/>
      <c r="CE132" s="380"/>
      <c r="CF132" s="380"/>
      <c r="CG132" s="227"/>
      <c r="CH132" s="381"/>
      <c r="CI132" s="236"/>
      <c r="CJ132" s="236"/>
      <c r="CK132" s="236"/>
      <c r="CL132" s="382"/>
      <c r="CM132" s="236"/>
      <c r="CN132" s="236"/>
      <c r="CO132" s="236"/>
      <c r="CP132" s="236"/>
    </row>
    <row r="133" spans="1:255" s="521" customFormat="1" ht="81" customHeight="1">
      <c r="A133" s="828">
        <v>35</v>
      </c>
      <c r="B133" s="539" t="s">
        <v>1539</v>
      </c>
      <c r="C133" s="601">
        <v>203905</v>
      </c>
      <c r="D133" s="602" t="s">
        <v>136</v>
      </c>
      <c r="E133" s="811"/>
      <c r="F133" s="619" t="s">
        <v>209</v>
      </c>
      <c r="G133" s="499" t="s">
        <v>2599</v>
      </c>
      <c r="H133" s="506" t="s">
        <v>2569</v>
      </c>
      <c r="I133" s="505" t="s">
        <v>89</v>
      </c>
      <c r="J133" s="472">
        <v>34009</v>
      </c>
      <c r="K133" s="507" t="s">
        <v>393</v>
      </c>
      <c r="L133" s="508" t="s">
        <v>2261</v>
      </c>
      <c r="M133" s="507" t="s">
        <v>91</v>
      </c>
      <c r="N133" s="509" t="s">
        <v>2600</v>
      </c>
      <c r="O133" s="510" t="s">
        <v>2601</v>
      </c>
      <c r="P133" s="511" t="s">
        <v>652</v>
      </c>
      <c r="Q133" s="512" t="s">
        <v>2602</v>
      </c>
      <c r="R133" s="512" t="s">
        <v>1633</v>
      </c>
      <c r="S133" s="510" t="s">
        <v>2603</v>
      </c>
      <c r="T133" s="513">
        <v>200</v>
      </c>
      <c r="U133" s="514" t="s">
        <v>74</v>
      </c>
      <c r="V133" s="620" t="s">
        <v>2604</v>
      </c>
      <c r="W133" s="813"/>
      <c r="X133" s="638" t="s">
        <v>2605</v>
      </c>
      <c r="Y133" s="639">
        <v>2</v>
      </c>
      <c r="Z133" s="813"/>
      <c r="AA133" s="644">
        <v>2</v>
      </c>
      <c r="AB133" s="813"/>
      <c r="AC133" s="651">
        <v>2</v>
      </c>
      <c r="AD133" s="513">
        <v>0</v>
      </c>
      <c r="AE133" s="507">
        <v>14971</v>
      </c>
      <c r="AF133" s="507">
        <v>0</v>
      </c>
      <c r="AG133" s="507">
        <v>3000</v>
      </c>
      <c r="AH133" s="474">
        <f t="shared" si="59"/>
        <v>17971</v>
      </c>
      <c r="AI133" s="652">
        <f t="shared" si="48"/>
        <v>4492.75</v>
      </c>
      <c r="AJ133" s="815"/>
      <c r="AK133" s="715">
        <f t="shared" si="49"/>
        <v>215652</v>
      </c>
      <c r="AL133" s="513">
        <f>SUM(420+200+820+440+630+200)/6</f>
        <v>451.66666666666669</v>
      </c>
      <c r="AM133" s="513">
        <f>SUM(2292+6824+4045+3277+2362+1499)/6</f>
        <v>3383.1666666666665</v>
      </c>
      <c r="AN133" s="513">
        <v>1200</v>
      </c>
      <c r="AO133" s="513">
        <v>0</v>
      </c>
      <c r="AP133" s="477">
        <f>SUM(AL133:AO133)</f>
        <v>5034.833333333333</v>
      </c>
      <c r="AQ133" s="474">
        <v>3745</v>
      </c>
      <c r="AR133" s="652">
        <f>AQ133/AA133</f>
        <v>1872.5</v>
      </c>
      <c r="AS133" s="813"/>
      <c r="AT133" s="661">
        <v>11000</v>
      </c>
      <c r="AU133" s="734">
        <v>3000</v>
      </c>
      <c r="AV133" s="516">
        <v>500</v>
      </c>
      <c r="AW133" s="662">
        <f t="shared" si="54"/>
        <v>2.782260308274442E-2</v>
      </c>
      <c r="AX133" s="813"/>
      <c r="AY133" s="668">
        <v>12000</v>
      </c>
      <c r="AZ133" s="516">
        <v>5000</v>
      </c>
      <c r="BA133" s="516">
        <f>AT133+AU133+AV133+AW133+AX133+AZ133+AQ133+AP133</f>
        <v>28279.861155936414</v>
      </c>
      <c r="BB133" s="477">
        <f t="shared" si="60"/>
        <v>-10308.861155936414</v>
      </c>
      <c r="BC133" s="477">
        <f t="shared" si="61"/>
        <v>339358.333871237</v>
      </c>
      <c r="BD133" s="517">
        <v>1</v>
      </c>
      <c r="BE133" s="519" t="s">
        <v>2546</v>
      </c>
      <c r="BF133" s="517">
        <v>2009</v>
      </c>
      <c r="BG133" s="670" t="s">
        <v>2528</v>
      </c>
      <c r="BH133" s="816"/>
      <c r="BI133" s="678">
        <v>0</v>
      </c>
      <c r="BJ133" s="813"/>
      <c r="BK133" s="685">
        <v>0</v>
      </c>
      <c r="BL133" s="519" t="s">
        <v>2613</v>
      </c>
      <c r="BM133" s="669" t="s">
        <v>2606</v>
      </c>
      <c r="BN133" s="817"/>
      <c r="BO133" s="680" t="s">
        <v>2616</v>
      </c>
      <c r="BP133" s="816"/>
      <c r="BQ133" s="685">
        <v>0</v>
      </c>
      <c r="BR133" s="518">
        <v>0</v>
      </c>
      <c r="BS133" s="518">
        <v>0</v>
      </c>
      <c r="BT133" s="518">
        <v>0</v>
      </c>
      <c r="BU133" s="693">
        <f t="shared" si="62"/>
        <v>0</v>
      </c>
      <c r="BV133" s="818">
        <f t="shared" si="63"/>
        <v>0</v>
      </c>
      <c r="BW133" s="809">
        <f t="shared" si="64"/>
        <v>0</v>
      </c>
      <c r="BX133" s="699"/>
      <c r="BY133" s="700" t="s">
        <v>2607</v>
      </c>
      <c r="BZ133" s="819"/>
      <c r="CA133" s="380"/>
      <c r="CB133" s="380"/>
      <c r="CC133" s="380"/>
      <c r="CD133" s="380"/>
      <c r="CE133" s="380"/>
      <c r="CF133" s="380"/>
      <c r="CG133" s="227"/>
      <c r="CH133" s="381"/>
      <c r="CI133" s="236"/>
      <c r="CJ133" s="236"/>
      <c r="CK133" s="236"/>
      <c r="CL133" s="382"/>
      <c r="CM133" s="236"/>
      <c r="CN133" s="236"/>
      <c r="CO133" s="236"/>
      <c r="CP133" s="236"/>
    </row>
    <row r="134" spans="1:255" ht="71.25" customHeight="1" thickBot="1">
      <c r="A134" s="859">
        <v>36</v>
      </c>
      <c r="B134" s="820"/>
      <c r="C134" s="710">
        <v>205688</v>
      </c>
      <c r="D134" s="840" t="s">
        <v>136</v>
      </c>
      <c r="E134" s="821"/>
      <c r="F134" s="841" t="s">
        <v>373</v>
      </c>
      <c r="G134" s="625" t="s">
        <v>374</v>
      </c>
      <c r="H134" s="626" t="s">
        <v>2558</v>
      </c>
      <c r="I134" s="627" t="s">
        <v>89</v>
      </c>
      <c r="J134" s="628" t="s">
        <v>2608</v>
      </c>
      <c r="K134" s="627" t="s">
        <v>1541</v>
      </c>
      <c r="L134" s="629" t="s">
        <v>2609</v>
      </c>
      <c r="M134" s="630" t="s">
        <v>91</v>
      </c>
      <c r="N134" s="631" t="s">
        <v>2610</v>
      </c>
      <c r="O134" s="632" t="s">
        <v>1543</v>
      </c>
      <c r="P134" s="632" t="s">
        <v>1544</v>
      </c>
      <c r="Q134" s="630" t="s">
        <v>1545</v>
      </c>
      <c r="R134" s="633" t="s">
        <v>111</v>
      </c>
      <c r="S134" s="634" t="s">
        <v>2611</v>
      </c>
      <c r="T134" s="634">
        <v>14000</v>
      </c>
      <c r="U134" s="654" t="s">
        <v>74</v>
      </c>
      <c r="V134" s="842" t="s">
        <v>75</v>
      </c>
      <c r="W134" s="822"/>
      <c r="X134" s="717" t="s">
        <v>2612</v>
      </c>
      <c r="Y134" s="641">
        <v>4</v>
      </c>
      <c r="Z134" s="813"/>
      <c r="AA134" s="645">
        <v>2</v>
      </c>
      <c r="AB134" s="823"/>
      <c r="AC134" s="843">
        <v>1</v>
      </c>
      <c r="AD134" s="627">
        <v>15000</v>
      </c>
      <c r="AE134" s="627">
        <v>0</v>
      </c>
      <c r="AF134" s="654">
        <v>0</v>
      </c>
      <c r="AG134" s="654">
        <v>0</v>
      </c>
      <c r="AH134" s="655">
        <f t="shared" si="59"/>
        <v>15000</v>
      </c>
      <c r="AI134" s="657">
        <f t="shared" si="48"/>
        <v>3000</v>
      </c>
      <c r="AJ134" s="823"/>
      <c r="AK134" s="844">
        <f t="shared" si="49"/>
        <v>180000</v>
      </c>
      <c r="AL134" s="633">
        <v>220</v>
      </c>
      <c r="AM134" s="633">
        <v>2870</v>
      </c>
      <c r="AN134" s="656">
        <v>0</v>
      </c>
      <c r="AO134" s="654">
        <v>0</v>
      </c>
      <c r="AP134" s="654"/>
      <c r="AQ134" s="654">
        <v>200</v>
      </c>
      <c r="AR134" s="845">
        <f>AQ134/AA134</f>
        <v>100</v>
      </c>
      <c r="AS134" s="824"/>
      <c r="AT134" s="672">
        <v>16000</v>
      </c>
      <c r="AU134" s="846">
        <v>6000</v>
      </c>
      <c r="AV134" s="654">
        <v>1000</v>
      </c>
      <c r="AW134" s="847">
        <f t="shared" si="54"/>
        <v>6.6666666666666666E-2</v>
      </c>
      <c r="AX134" s="824"/>
      <c r="AY134" s="672">
        <v>0</v>
      </c>
      <c r="AZ134" s="656">
        <v>1500</v>
      </c>
      <c r="BA134" s="656">
        <f>AT134+AU134+AV134+AW134+AX134+AZ134+AQ134+AP134</f>
        <v>24700.066666666666</v>
      </c>
      <c r="BB134" s="673">
        <f t="shared" si="60"/>
        <v>-9700.0666666666657</v>
      </c>
      <c r="BC134" s="674">
        <f t="shared" si="61"/>
        <v>296400.8</v>
      </c>
      <c r="BD134" s="673" t="s">
        <v>1186</v>
      </c>
      <c r="BE134" s="674" t="s">
        <v>2546</v>
      </c>
      <c r="BF134" s="848">
        <v>2011</v>
      </c>
      <c r="BG134" s="849" t="s">
        <v>1936</v>
      </c>
      <c r="BH134" s="813"/>
      <c r="BI134" s="850">
        <v>0</v>
      </c>
      <c r="BJ134" s="825"/>
      <c r="BK134" s="851" t="s">
        <v>1343</v>
      </c>
      <c r="BL134" s="852" t="s">
        <v>2610</v>
      </c>
      <c r="BM134" s="676" t="s">
        <v>2614</v>
      </c>
      <c r="BN134" s="816"/>
      <c r="BO134" s="832" t="s">
        <v>2597</v>
      </c>
      <c r="BP134" s="826"/>
      <c r="BQ134" s="833">
        <v>550000</v>
      </c>
      <c r="BR134" s="695">
        <v>0</v>
      </c>
      <c r="BS134" s="854">
        <v>0</v>
      </c>
      <c r="BT134" s="655">
        <v>13000</v>
      </c>
      <c r="BU134" s="696">
        <f t="shared" si="62"/>
        <v>563000</v>
      </c>
      <c r="BV134" s="818">
        <f t="shared" si="63"/>
        <v>0</v>
      </c>
      <c r="BW134" s="809">
        <f t="shared" si="64"/>
        <v>0</v>
      </c>
      <c r="BX134" s="723"/>
      <c r="BY134" s="718" t="s">
        <v>2615</v>
      </c>
      <c r="BZ134" s="819"/>
      <c r="CA134" s="380"/>
      <c r="CB134" s="380"/>
      <c r="CC134" s="380"/>
      <c r="CD134" s="380"/>
      <c r="CE134" s="227"/>
      <c r="CF134" s="381"/>
      <c r="CG134" s="236"/>
      <c r="CH134" s="236"/>
      <c r="CI134" s="236"/>
      <c r="CJ134" s="382"/>
      <c r="CK134" s="236"/>
      <c r="CL134" s="236"/>
      <c r="CM134" s="236"/>
      <c r="CN134" s="236"/>
      <c r="CO134" s="521"/>
      <c r="CP134" s="521"/>
      <c r="CQ134" s="521"/>
      <c r="CR134" s="521"/>
      <c r="CS134" s="521"/>
      <c r="CT134" s="521"/>
      <c r="CU134" s="521"/>
      <c r="CV134" s="521"/>
      <c r="CW134" s="521"/>
      <c r="CX134" s="521"/>
      <c r="CY134" s="521"/>
      <c r="CZ134" s="521"/>
      <c r="DA134" s="521"/>
      <c r="DB134" s="521"/>
      <c r="DC134" s="521"/>
      <c r="DD134" s="521"/>
      <c r="DE134" s="521"/>
      <c r="DF134" s="521"/>
      <c r="DG134" s="521"/>
      <c r="DH134" s="521"/>
      <c r="DI134" s="521"/>
      <c r="DJ134" s="521"/>
      <c r="DK134" s="521"/>
      <c r="DL134" s="521"/>
      <c r="DM134" s="521"/>
      <c r="DN134" s="521"/>
      <c r="DO134" s="521"/>
      <c r="DP134" s="521"/>
      <c r="DQ134" s="521"/>
      <c r="DR134" s="521"/>
      <c r="DS134" s="521"/>
      <c r="DT134" s="521"/>
      <c r="DU134" s="521"/>
      <c r="DV134" s="521"/>
      <c r="DW134" s="521"/>
      <c r="DX134" s="521"/>
      <c r="DY134" s="521"/>
      <c r="DZ134" s="521"/>
      <c r="EA134" s="521"/>
      <c r="EB134" s="521"/>
      <c r="EC134" s="521"/>
      <c r="ED134" s="521"/>
      <c r="EE134" s="521"/>
      <c r="EF134" s="521"/>
      <c r="EG134" s="521"/>
      <c r="EH134" s="521"/>
      <c r="EI134" s="521"/>
      <c r="EJ134" s="521"/>
      <c r="EK134" s="521"/>
      <c r="EL134" s="521"/>
      <c r="EM134" s="521"/>
      <c r="EN134" s="521"/>
      <c r="EO134" s="521"/>
      <c r="EP134" s="521"/>
      <c r="EQ134" s="521"/>
      <c r="ER134" s="521"/>
      <c r="ES134" s="521"/>
      <c r="ET134" s="521"/>
      <c r="EU134" s="521"/>
      <c r="EV134" s="521"/>
      <c r="EW134" s="521"/>
      <c r="EX134" s="521"/>
      <c r="EY134" s="521"/>
      <c r="EZ134" s="521"/>
      <c r="FA134" s="521"/>
      <c r="FB134" s="521"/>
      <c r="FC134" s="521"/>
      <c r="FD134" s="521"/>
      <c r="FE134" s="521"/>
      <c r="FF134" s="521"/>
      <c r="FG134" s="521"/>
      <c r="FH134" s="521"/>
      <c r="FI134" s="521"/>
      <c r="FJ134" s="521"/>
      <c r="FK134" s="521"/>
      <c r="FL134" s="521"/>
      <c r="FM134" s="521"/>
      <c r="FN134" s="521"/>
      <c r="FO134" s="521"/>
      <c r="FP134" s="521"/>
      <c r="FQ134" s="521"/>
      <c r="FR134" s="521"/>
      <c r="FS134" s="521"/>
      <c r="FT134" s="521"/>
      <c r="FU134" s="521"/>
      <c r="FV134" s="521"/>
      <c r="FW134" s="521"/>
      <c r="FX134" s="521"/>
      <c r="FY134" s="521"/>
      <c r="FZ134" s="521"/>
      <c r="GA134" s="521"/>
      <c r="GB134" s="521"/>
      <c r="GC134" s="521"/>
      <c r="GD134" s="521"/>
      <c r="GE134" s="521"/>
      <c r="GF134" s="521"/>
      <c r="GG134" s="521"/>
      <c r="GH134" s="521"/>
      <c r="GI134" s="521"/>
      <c r="GJ134" s="521"/>
      <c r="GK134" s="521"/>
      <c r="GL134" s="521"/>
      <c r="GM134" s="521"/>
      <c r="GN134" s="521"/>
      <c r="GO134" s="521"/>
      <c r="GP134" s="521"/>
      <c r="GQ134" s="521"/>
      <c r="GR134" s="521"/>
      <c r="GS134" s="521"/>
      <c r="GT134" s="521"/>
      <c r="GU134" s="521"/>
      <c r="GV134" s="521"/>
      <c r="GW134" s="521"/>
      <c r="GX134" s="521"/>
      <c r="GY134" s="521"/>
      <c r="GZ134" s="521"/>
      <c r="HA134" s="521"/>
      <c r="HB134" s="521"/>
      <c r="HC134" s="521"/>
      <c r="HD134" s="521"/>
      <c r="HE134" s="521"/>
      <c r="HF134" s="521"/>
      <c r="HG134" s="521"/>
      <c r="HH134" s="521"/>
      <c r="HI134" s="521"/>
      <c r="HJ134" s="521"/>
      <c r="HK134" s="521"/>
      <c r="HL134" s="521"/>
      <c r="HM134" s="521"/>
      <c r="HN134" s="521"/>
      <c r="HO134" s="521"/>
      <c r="HP134" s="521"/>
      <c r="HQ134" s="521"/>
      <c r="HR134" s="521"/>
      <c r="HS134" s="521"/>
      <c r="HT134" s="521"/>
      <c r="HU134" s="521"/>
      <c r="HV134" s="521"/>
      <c r="HW134" s="521"/>
      <c r="HX134" s="521"/>
      <c r="HY134" s="521"/>
      <c r="HZ134" s="521"/>
      <c r="IA134" s="521"/>
      <c r="IB134" s="521"/>
      <c r="IC134" s="521"/>
      <c r="ID134" s="521"/>
      <c r="IE134" s="521"/>
      <c r="IF134" s="521"/>
      <c r="IG134" s="521"/>
      <c r="IH134" s="521"/>
      <c r="II134" s="521"/>
      <c r="IJ134" s="521"/>
      <c r="IK134" s="521"/>
      <c r="IL134" s="521"/>
      <c r="IM134" s="521"/>
      <c r="IN134" s="521"/>
      <c r="IO134" s="521"/>
      <c r="IP134" s="521"/>
      <c r="IQ134" s="521"/>
      <c r="IR134" s="521"/>
      <c r="IS134" s="521"/>
      <c r="IT134" s="521"/>
      <c r="IU134" s="466"/>
    </row>
    <row r="135" spans="1:255" ht="71.25" customHeight="1">
      <c r="C135" s="567"/>
      <c r="D135" s="501"/>
      <c r="F135" s="501" t="s">
        <v>276</v>
      </c>
      <c r="G135" s="501"/>
      <c r="H135" s="567"/>
      <c r="I135" s="567"/>
      <c r="J135" s="567"/>
      <c r="K135" s="501"/>
      <c r="L135" s="567"/>
      <c r="M135" s="501"/>
      <c r="N135" s="501"/>
      <c r="O135" s="501"/>
      <c r="P135" s="501"/>
      <c r="Q135" s="501"/>
      <c r="R135" s="501"/>
      <c r="S135" s="501"/>
      <c r="T135" s="501"/>
      <c r="U135" s="501"/>
      <c r="V135" s="501"/>
      <c r="X135" s="568"/>
      <c r="Y135" s="569"/>
      <c r="AA135" s="569"/>
      <c r="AC135" s="569"/>
      <c r="AD135" s="569"/>
      <c r="AE135" s="569"/>
      <c r="AF135" s="569"/>
      <c r="AG135" s="569"/>
      <c r="AH135" s="570"/>
      <c r="AI135" s="570"/>
      <c r="AK135" s="570"/>
      <c r="AL135" s="569"/>
      <c r="AM135" s="569"/>
      <c r="AN135" s="569"/>
      <c r="AO135" s="569"/>
      <c r="AP135" s="571"/>
      <c r="AQ135" s="572"/>
      <c r="AR135" s="571"/>
      <c r="AT135" s="569"/>
      <c r="AU135" s="569"/>
      <c r="AV135" s="569"/>
      <c r="AW135" s="573"/>
      <c r="AY135" s="569"/>
      <c r="AZ135" s="569"/>
      <c r="BA135" s="574"/>
      <c r="BB135" s="575"/>
      <c r="BC135" s="575"/>
      <c r="BD135" s="569"/>
      <c r="BE135" s="501"/>
      <c r="BF135" s="501"/>
      <c r="BG135" s="501"/>
      <c r="BI135" s="576"/>
      <c r="BK135" s="571"/>
      <c r="BL135" s="501"/>
      <c r="BM135" s="501"/>
      <c r="BO135" s="501"/>
      <c r="BQ135" s="577"/>
      <c r="BR135" s="577"/>
      <c r="BS135" s="577"/>
      <c r="BT135" s="577"/>
      <c r="BU135" s="578"/>
      <c r="BX135" s="579"/>
      <c r="BY135" s="580"/>
    </row>
    <row r="136" spans="1:255" ht="71.25" customHeight="1">
      <c r="F136" s="486" t="s">
        <v>281</v>
      </c>
    </row>
    <row r="137" spans="1:255" ht="71.25" customHeight="1">
      <c r="F137" s="486" t="s">
        <v>284</v>
      </c>
    </row>
    <row r="138" spans="1:255" ht="71.25" customHeight="1">
      <c r="F138" s="486" t="s">
        <v>286</v>
      </c>
    </row>
    <row r="139" spans="1:255" ht="71.25" customHeight="1">
      <c r="F139" s="486" t="s">
        <v>164</v>
      </c>
    </row>
    <row r="140" spans="1:255" ht="71.25" customHeight="1">
      <c r="F140" s="486" t="s">
        <v>289</v>
      </c>
    </row>
    <row r="141" spans="1:255" ht="71.25" customHeight="1">
      <c r="F141" s="486" t="s">
        <v>291</v>
      </c>
    </row>
    <row r="142" spans="1:255" ht="71.25" customHeight="1">
      <c r="F142" s="486" t="s">
        <v>292</v>
      </c>
    </row>
    <row r="143" spans="1:255" ht="71.25" customHeight="1">
      <c r="F143" s="486" t="s">
        <v>293</v>
      </c>
    </row>
    <row r="144" spans="1:255" ht="71.25" customHeight="1">
      <c r="F144" s="486" t="s">
        <v>294</v>
      </c>
    </row>
    <row r="145" spans="6:6" ht="71.25" customHeight="1">
      <c r="F145" s="486" t="s">
        <v>296</v>
      </c>
    </row>
    <row r="146" spans="6:6" ht="71.25" customHeight="1">
      <c r="F146" s="486" t="s">
        <v>298</v>
      </c>
    </row>
    <row r="147" spans="6:6" ht="71.25" customHeight="1">
      <c r="F147" s="486" t="s">
        <v>177</v>
      </c>
    </row>
    <row r="148" spans="6:6" ht="71.25" customHeight="1">
      <c r="F148" s="486" t="s">
        <v>300</v>
      </c>
    </row>
    <row r="149" spans="6:6" ht="71.25" customHeight="1">
      <c r="F149" s="486" t="s">
        <v>183</v>
      </c>
    </row>
    <row r="150" spans="6:6" ht="71.25" customHeight="1">
      <c r="F150" s="486" t="s">
        <v>302</v>
      </c>
    </row>
    <row r="151" spans="6:6" ht="71.25" customHeight="1">
      <c r="F151" s="486" t="s">
        <v>305</v>
      </c>
    </row>
    <row r="152" spans="6:6" ht="71.25" customHeight="1">
      <c r="F152" s="486" t="s">
        <v>307</v>
      </c>
    </row>
    <row r="153" spans="6:6" ht="71.25" customHeight="1">
      <c r="F153" s="486" t="s">
        <v>309</v>
      </c>
    </row>
    <row r="154" spans="6:6" ht="71.25" customHeight="1">
      <c r="F154" s="486" t="s">
        <v>311</v>
      </c>
    </row>
    <row r="155" spans="6:6" ht="71.25" customHeight="1">
      <c r="F155" s="486" t="s">
        <v>315</v>
      </c>
    </row>
    <row r="156" spans="6:6" ht="71.25" customHeight="1">
      <c r="F156" s="486" t="s">
        <v>1977</v>
      </c>
    </row>
    <row r="157" spans="6:6" ht="71.25" customHeight="1">
      <c r="F157" s="486" t="s">
        <v>318</v>
      </c>
    </row>
    <row r="158" spans="6:6" ht="71.25" customHeight="1">
      <c r="F158" s="486" t="s">
        <v>320</v>
      </c>
    </row>
    <row r="159" spans="6:6" ht="71.25" customHeight="1">
      <c r="F159" s="486" t="s">
        <v>322</v>
      </c>
    </row>
    <row r="160" spans="6:6" ht="71.25" customHeight="1">
      <c r="F160" s="486" t="s">
        <v>324</v>
      </c>
    </row>
    <row r="161" spans="6:6" ht="71.25" customHeight="1">
      <c r="F161" s="486" t="s">
        <v>326</v>
      </c>
    </row>
    <row r="162" spans="6:6" ht="71.25" customHeight="1">
      <c r="F162" s="486" t="s">
        <v>2364</v>
      </c>
    </row>
    <row r="163" spans="6:6" ht="71.25" customHeight="1">
      <c r="F163" s="486" t="s">
        <v>334</v>
      </c>
    </row>
    <row r="164" spans="6:6" ht="71.25" customHeight="1">
      <c r="F164" s="486" t="s">
        <v>335</v>
      </c>
    </row>
    <row r="165" spans="6:6" ht="71.25" customHeight="1">
      <c r="F165" s="486" t="s">
        <v>338</v>
      </c>
    </row>
    <row r="166" spans="6:6" ht="71.25" customHeight="1">
      <c r="F166" s="486" t="s">
        <v>341</v>
      </c>
    </row>
    <row r="167" spans="6:6" ht="71.25" customHeight="1">
      <c r="F167" s="486" t="s">
        <v>345</v>
      </c>
    </row>
    <row r="168" spans="6:6" ht="71.25" customHeight="1">
      <c r="F168" s="486" t="s">
        <v>347</v>
      </c>
    </row>
    <row r="169" spans="6:6" ht="71.25" customHeight="1">
      <c r="F169" s="486" t="s">
        <v>349</v>
      </c>
    </row>
    <row r="170" spans="6:6" ht="71.25" customHeight="1">
      <c r="F170" s="486" t="s">
        <v>2354</v>
      </c>
    </row>
    <row r="171" spans="6:6" ht="71.25" customHeight="1">
      <c r="F171" s="486" t="s">
        <v>352</v>
      </c>
    </row>
    <row r="172" spans="6:6" ht="71.25" customHeight="1">
      <c r="F172" s="486" t="s">
        <v>353</v>
      </c>
    </row>
    <row r="173" spans="6:6" ht="71.25" customHeight="1">
      <c r="F173" s="486" t="s">
        <v>359</v>
      </c>
    </row>
    <row r="174" spans="6:6" ht="71.25" customHeight="1">
      <c r="F174" s="486" t="s">
        <v>361</v>
      </c>
    </row>
    <row r="175" spans="6:6" ht="71.25" customHeight="1">
      <c r="F175" s="486" t="s">
        <v>363</v>
      </c>
    </row>
    <row r="176" spans="6:6" ht="71.25" customHeight="1">
      <c r="F176" s="486" t="s">
        <v>364</v>
      </c>
    </row>
    <row r="177" spans="6:6" ht="71.25" customHeight="1">
      <c r="F177" s="486" t="s">
        <v>369</v>
      </c>
    </row>
    <row r="178" spans="6:6" ht="71.25" customHeight="1">
      <c r="F178" s="486" t="s">
        <v>371</v>
      </c>
    </row>
    <row r="64362" spans="2:94" s="466" customFormat="1" ht="71.25" customHeight="1">
      <c r="B64362" s="1" t="s">
        <v>1539</v>
      </c>
      <c r="D64362" s="486"/>
      <c r="E64362" s="1"/>
      <c r="F64362" s="486"/>
      <c r="G64362" s="486"/>
      <c r="K64362" s="486"/>
      <c r="M64362" s="486"/>
      <c r="N64362" s="486"/>
      <c r="O64362" s="486"/>
      <c r="P64362" s="486"/>
      <c r="Q64362" s="486"/>
      <c r="R64362" s="486"/>
      <c r="S64362" s="486"/>
      <c r="T64362" s="486"/>
      <c r="U64362" s="486"/>
      <c r="V64362" s="486"/>
      <c r="W64362" s="108"/>
      <c r="X64362" s="500"/>
      <c r="Y64362" s="488"/>
      <c r="Z64362" s="108"/>
      <c r="AA64362" s="488"/>
      <c r="AB64362" s="52"/>
      <c r="AC64362" s="488"/>
      <c r="AD64362" s="488"/>
      <c r="AE64362" s="488"/>
      <c r="AF64362" s="488"/>
      <c r="AG64362" s="488"/>
      <c r="AH64362" s="489"/>
      <c r="AI64362" s="489"/>
      <c r="AJ64362" s="128"/>
      <c r="AK64362" s="489"/>
      <c r="AL64362" s="488"/>
      <c r="AM64362" s="488"/>
      <c r="AN64362" s="488"/>
      <c r="AO64362" s="488"/>
      <c r="AP64362" s="477"/>
      <c r="AQ64362" s="490"/>
      <c r="AR64362" s="477"/>
      <c r="AS64362" s="52"/>
      <c r="AT64362" s="488"/>
      <c r="AU64362" s="488"/>
      <c r="AV64362" s="488"/>
      <c r="AW64362" s="491"/>
      <c r="AX64362" s="52"/>
      <c r="AY64362" s="488"/>
      <c r="AZ64362" s="488"/>
      <c r="BA64362" s="492"/>
      <c r="BB64362" s="493"/>
      <c r="BC64362" s="493"/>
      <c r="BD64362" s="488"/>
      <c r="BE64362" s="486"/>
      <c r="BF64362" s="486"/>
      <c r="BG64362" s="486"/>
      <c r="BH64362" s="160"/>
      <c r="BI64362" s="474"/>
      <c r="BJ64362" s="52"/>
      <c r="BK64362" s="477"/>
      <c r="BL64362" s="486"/>
      <c r="BM64362" s="486"/>
      <c r="BN64362" s="177"/>
      <c r="BO64362" s="486"/>
      <c r="BP64362" s="17"/>
      <c r="BQ64362" s="467"/>
      <c r="BR64362" s="467"/>
      <c r="BS64362" s="467"/>
      <c r="BT64362" s="467"/>
      <c r="BU64362" s="494"/>
      <c r="BV64362" s="16"/>
      <c r="BW64362" s="12"/>
      <c r="BX64362" s="12"/>
      <c r="BY64362" s="495"/>
      <c r="BZ64362" s="496"/>
      <c r="CA64362" s="496"/>
      <c r="CB64362" s="496"/>
      <c r="CC64362" s="496"/>
      <c r="CD64362" s="496"/>
      <c r="CE64362" s="496"/>
      <c r="CF64362" s="496"/>
      <c r="CG64362" s="497"/>
      <c r="CH64362" s="496"/>
      <c r="CI64362" s="486"/>
      <c r="CJ64362" s="486"/>
      <c r="CK64362" s="486"/>
      <c r="CL64362" s="498"/>
      <c r="CM64362" s="486"/>
      <c r="CN64362" s="486"/>
      <c r="CO64362" s="486"/>
      <c r="CP64362" s="486"/>
    </row>
  </sheetData>
  <autoFilter ref="B2:CP178"/>
  <mergeCells count="1">
    <mergeCell ref="A1:S1"/>
  </mergeCells>
  <conditionalFormatting sqref="F125:F128 F33:F102 F2 F135:F65536">
    <cfRule type="duplicateValues" dxfId="47" priority="34" stopIfTrue="1"/>
  </conditionalFormatting>
  <conditionalFormatting sqref="F125:G128 F33:G102 F2:G2 F135:G65536">
    <cfRule type="duplicateValues" dxfId="46" priority="33" stopIfTrue="1"/>
  </conditionalFormatting>
  <conditionalFormatting sqref="C125:C128 C33:C102 C2 C135:C65536">
    <cfRule type="duplicateValues" dxfId="45" priority="36" stopIfTrue="1"/>
  </conditionalFormatting>
  <conditionalFormatting sqref="K125:K128 K33:K102 K2 K135:K65536">
    <cfRule type="duplicateValues" dxfId="44" priority="717" stopIfTrue="1"/>
  </conditionalFormatting>
  <conditionalFormatting sqref="F3:F32">
    <cfRule type="duplicateValues" dxfId="43" priority="773" stopIfTrue="1"/>
  </conditionalFormatting>
  <conditionalFormatting sqref="F3:G32">
    <cfRule type="duplicateValues" dxfId="42" priority="775" stopIfTrue="1"/>
  </conditionalFormatting>
  <conditionalFormatting sqref="C3:C32">
    <cfRule type="duplicateValues" dxfId="41" priority="777"/>
  </conditionalFormatting>
  <conditionalFormatting sqref="K3:K32">
    <cfRule type="duplicateValues" dxfId="40" priority="779" stopIfTrue="1"/>
  </conditionalFormatting>
  <conditionalFormatting sqref="C3:C32">
    <cfRule type="duplicateValues" dxfId="39" priority="781" stopIfTrue="1"/>
  </conditionalFormatting>
  <conditionalFormatting sqref="B118:B123">
    <cfRule type="duplicateValues" dxfId="38" priority="22" stopIfTrue="1"/>
  </conditionalFormatting>
  <conditionalFormatting sqref="B124">
    <cfRule type="duplicateValues" dxfId="37" priority="21" stopIfTrue="1"/>
  </conditionalFormatting>
  <conditionalFormatting sqref="F103:F124">
    <cfRule type="duplicateValues" dxfId="36" priority="835" stopIfTrue="1"/>
  </conditionalFormatting>
  <conditionalFormatting sqref="F103:G124">
    <cfRule type="duplicateValues" dxfId="35" priority="836" stopIfTrue="1"/>
  </conditionalFormatting>
  <conditionalFormatting sqref="C103:C124">
    <cfRule type="duplicateValues" dxfId="34" priority="837" stopIfTrue="1"/>
  </conditionalFormatting>
  <conditionalFormatting sqref="K103:K117 L118:L124">
    <cfRule type="duplicateValues" dxfId="33" priority="838" stopIfTrue="1"/>
  </conditionalFormatting>
  <conditionalFormatting sqref="F2:G128 F135:G65536">
    <cfRule type="duplicateValues" dxfId="32" priority="20" stopIfTrue="1"/>
  </conditionalFormatting>
  <conditionalFormatting sqref="F129:F133">
    <cfRule type="duplicateValues" dxfId="31" priority="17" stopIfTrue="1"/>
  </conditionalFormatting>
  <conditionalFormatting sqref="F129:G133">
    <cfRule type="duplicateValues" dxfId="30" priority="16" stopIfTrue="1"/>
  </conditionalFormatting>
  <conditionalFormatting sqref="C129:C133">
    <cfRule type="duplicateValues" dxfId="29" priority="18" stopIfTrue="1"/>
  </conditionalFormatting>
  <conditionalFormatting sqref="K129:K133">
    <cfRule type="duplicateValues" dxfId="28" priority="19" stopIfTrue="1"/>
  </conditionalFormatting>
  <conditionalFormatting sqref="F129:G133">
    <cfRule type="duplicateValues" dxfId="27" priority="15" stopIfTrue="1"/>
  </conditionalFormatting>
  <conditionalFormatting sqref="F2:G133 F135:G65536">
    <cfRule type="duplicateValues" dxfId="26" priority="14" stopIfTrue="1"/>
  </conditionalFormatting>
  <conditionalFormatting sqref="B134">
    <cfRule type="duplicateValues" dxfId="25" priority="7" stopIfTrue="1"/>
  </conditionalFormatting>
  <conditionalFormatting sqref="D134">
    <cfRule type="duplicateValues" dxfId="24" priority="5" stopIfTrue="1"/>
  </conditionalFormatting>
  <conditionalFormatting sqref="D134:E134">
    <cfRule type="duplicateValues" dxfId="23" priority="4" stopIfTrue="1"/>
  </conditionalFormatting>
  <conditionalFormatting sqref="I134">
    <cfRule type="duplicateValues" dxfId="22" priority="6" stopIfTrue="1"/>
  </conditionalFormatting>
  <conditionalFormatting sqref="D134:E134">
    <cfRule type="duplicateValues" dxfId="21" priority="3" stopIfTrue="1"/>
  </conditionalFormatting>
  <conditionalFormatting sqref="D134:E134">
    <cfRule type="duplicateValues" dxfId="20" priority="2" stopIfTrue="1"/>
  </conditionalFormatting>
  <conditionalFormatting sqref="F1:F1048576">
    <cfRule type="duplicateValues" dxfId="19" priority="1" stopIfTrue="1"/>
  </conditionalFormatting>
  <hyperlinks>
    <hyperlink ref="P24" r:id="rId1"/>
    <hyperlink ref="P22" r:id="rId2"/>
    <hyperlink ref="P40" r:id="rId3"/>
    <hyperlink ref="P26" r:id="rId4"/>
    <hyperlink ref="P30" r:id="rId5"/>
    <hyperlink ref="P49" r:id="rId6"/>
    <hyperlink ref="P58" r:id="rId7"/>
    <hyperlink ref="P39" r:id="rId8"/>
    <hyperlink ref="P62" r:id="rId9"/>
    <hyperlink ref="P50" r:id="rId10"/>
    <hyperlink ref="P48" r:id="rId11"/>
    <hyperlink ref="P38" r:id="rId12"/>
    <hyperlink ref="P23" r:id="rId13"/>
    <hyperlink ref="P41" r:id="rId14"/>
    <hyperlink ref="P59" r:id="rId15"/>
    <hyperlink ref="P11" r:id="rId16"/>
    <hyperlink ref="P16" r:id="rId17"/>
    <hyperlink ref="P8" r:id="rId18"/>
    <hyperlink ref="P65" r:id="rId19"/>
    <hyperlink ref="P31" r:id="rId20"/>
    <hyperlink ref="P37" r:id="rId21"/>
    <hyperlink ref="P45" r:id="rId22"/>
    <hyperlink ref="P71" r:id="rId23"/>
    <hyperlink ref="P67" r:id="rId24"/>
    <hyperlink ref="P75" r:id="rId25"/>
    <hyperlink ref="P73" r:id="rId26"/>
    <hyperlink ref="P52" r:id="rId27"/>
    <hyperlink ref="P19" r:id="rId28"/>
    <hyperlink ref="P10" r:id="rId29"/>
    <hyperlink ref="P5" r:id="rId30"/>
    <hyperlink ref="P7" r:id="rId31"/>
    <hyperlink ref="P13" r:id="rId32"/>
    <hyperlink ref="P17" r:id="rId33"/>
    <hyperlink ref="P3" r:id="rId34"/>
    <hyperlink ref="P70" r:id="rId35"/>
    <hyperlink ref="P29" r:id="rId36"/>
    <hyperlink ref="P63" r:id="rId37"/>
    <hyperlink ref="P55" r:id="rId38"/>
    <hyperlink ref="P64" r:id="rId39"/>
    <hyperlink ref="P21" r:id="rId40"/>
    <hyperlink ref="P36" r:id="rId41"/>
    <hyperlink ref="P54" r:id="rId42"/>
    <hyperlink ref="P72" r:id="rId43"/>
    <hyperlink ref="P4" r:id="rId44"/>
    <hyperlink ref="P14" r:id="rId45"/>
    <hyperlink ref="P12" r:id="rId46"/>
    <hyperlink ref="P60" r:id="rId47"/>
    <hyperlink ref="P56" r:id="rId48"/>
    <hyperlink ref="P27" r:id="rId49"/>
    <hyperlink ref="P68" r:id="rId50"/>
    <hyperlink ref="P69" r:id="rId51"/>
    <hyperlink ref="P42" r:id="rId52"/>
    <hyperlink ref="P53" r:id="rId53"/>
    <hyperlink ref="P18" r:id="rId54"/>
    <hyperlink ref="P34" r:id="rId55"/>
    <hyperlink ref="P35" r:id="rId56"/>
    <hyperlink ref="P20" r:id="rId57"/>
    <hyperlink ref="P32" r:id="rId58"/>
    <hyperlink ref="P47" r:id="rId59"/>
    <hyperlink ref="P9" r:id="rId60"/>
    <hyperlink ref="P66" r:id="rId61"/>
    <hyperlink ref="P74" r:id="rId62"/>
    <hyperlink ref="P44" r:id="rId63"/>
    <hyperlink ref="P6" r:id="rId64"/>
    <hyperlink ref="P57" r:id="rId65"/>
    <hyperlink ref="P25" r:id="rId66"/>
    <hyperlink ref="P76" r:id="rId67"/>
    <hyperlink ref="P46" r:id="rId68"/>
    <hyperlink ref="P51" r:id="rId69"/>
    <hyperlink ref="P33" r:id="rId70"/>
    <hyperlink ref="P28" r:id="rId71"/>
    <hyperlink ref="P43" r:id="rId72"/>
    <hyperlink ref="P77" r:id="rId73"/>
    <hyperlink ref="P15" r:id="rId74"/>
    <hyperlink ref="P61" r:id="rId75"/>
    <hyperlink ref="P78" r:id="rId76"/>
    <hyperlink ref="P79" r:id="rId77" display="champiboy1018@gmail.com"/>
    <hyperlink ref="P80" r:id="rId78"/>
    <hyperlink ref="P81" r:id="rId79"/>
    <hyperlink ref="P83" r:id="rId80"/>
    <hyperlink ref="P84" r:id="rId81"/>
    <hyperlink ref="P85" r:id="rId82"/>
    <hyperlink ref="P86" r:id="rId83"/>
    <hyperlink ref="P87" r:id="rId84"/>
    <hyperlink ref="P88" r:id="rId85"/>
    <hyperlink ref="P89" r:id="rId86"/>
    <hyperlink ref="P90" r:id="rId87"/>
    <hyperlink ref="P91" r:id="rId88"/>
    <hyperlink ref="P92" r:id="rId89"/>
    <hyperlink ref="P93" r:id="rId90"/>
    <hyperlink ref="P94" r:id="rId91"/>
    <hyperlink ref="P95" r:id="rId92"/>
    <hyperlink ref="P96" r:id="rId93"/>
    <hyperlink ref="P97" r:id="rId94"/>
    <hyperlink ref="P98" r:id="rId95"/>
    <hyperlink ref="P99" r:id="rId96"/>
    <hyperlink ref="P100" r:id="rId97"/>
    <hyperlink ref="P101" r:id="rId98"/>
    <hyperlink ref="P102" r:id="rId99"/>
    <hyperlink ref="P134" r:id="rId100"/>
  </hyperlinks>
  <pageMargins left="0.25" right="0.25" top="0.25" bottom="0.25" header="0.3" footer="0.3"/>
  <pageSetup paperSize="123" scale="50" fitToHeight="3" pageOrder="overThenDown" orientation="landscape" r:id="rId101"/>
</worksheet>
</file>

<file path=xl/worksheets/sheet2.xml><?xml version="1.0" encoding="utf-8"?>
<worksheet xmlns="http://schemas.openxmlformats.org/spreadsheetml/2006/main" xmlns:r="http://schemas.openxmlformats.org/officeDocument/2006/relationships">
  <dimension ref="A1:CO65536"/>
  <sheetViews>
    <sheetView view="pageBreakPreview" topLeftCell="A4" zoomScale="70" zoomScaleNormal="70" zoomScaleSheetLayoutView="70" workbookViewId="0">
      <pane xSplit="7" ySplit="2" topLeftCell="BJ160" activePane="bottomRight" state="frozen"/>
      <selection activeCell="A4" sqref="A4"/>
      <selection pane="topRight" activeCell="F4" sqref="F4"/>
      <selection pane="bottomLeft" activeCell="A6" sqref="A6"/>
      <selection pane="bottomRight" activeCell="BM160" sqref="BM160"/>
    </sheetView>
  </sheetViews>
  <sheetFormatPr defaultRowHeight="5.65" customHeight="1"/>
  <cols>
    <col min="1" max="1" width="9.140625" style="1"/>
    <col min="2" max="2" width="15.85546875" style="1" customWidth="1"/>
    <col min="3" max="3" width="9.140625" style="2"/>
    <col min="4" max="4" width="9.28515625" style="1" customWidth="1"/>
    <col min="5" max="5" width="30.7109375" style="2" customWidth="1"/>
    <col min="6" max="6" width="37.42578125" style="2" customWidth="1"/>
    <col min="7" max="7" width="18.28515625" style="2" customWidth="1"/>
    <col min="8" max="8" width="17" style="2" customWidth="1"/>
    <col min="9" max="9" width="23.28515625" style="2" customWidth="1"/>
    <col min="10" max="10" width="19.85546875" style="2" customWidth="1"/>
    <col min="11" max="11" width="13.5703125" style="2" customWidth="1"/>
    <col min="12" max="12" width="10.7109375" style="2" customWidth="1"/>
    <col min="13" max="13" width="26.7109375" style="2" customWidth="1"/>
    <col min="14" max="14" width="20.140625" style="2" customWidth="1"/>
    <col min="15" max="15" width="25.85546875" style="2" customWidth="1"/>
    <col min="16" max="16" width="22.28515625" style="2" customWidth="1"/>
    <col min="17" max="17" width="20.140625" style="2" customWidth="1"/>
    <col min="18" max="18" width="18.28515625" style="2" customWidth="1"/>
    <col min="19" max="19" width="11.28515625" style="2" customWidth="1"/>
    <col min="20" max="20" width="8.28515625" style="2" customWidth="1"/>
    <col min="21" max="21" width="10.85546875" style="2" customWidth="1"/>
    <col min="22" max="22" width="10.85546875" style="108" customWidth="1"/>
    <col min="23" max="23" width="25.7109375" style="2" customWidth="1"/>
    <col min="24" max="24" width="11.140625" style="6" customWidth="1"/>
    <col min="25" max="25" width="5.85546875" style="108" customWidth="1"/>
    <col min="26" max="26" width="14.85546875" style="6" customWidth="1"/>
    <col min="27" max="27" width="5.85546875" style="52" customWidth="1"/>
    <col min="28" max="28" width="13.28515625" style="6" customWidth="1"/>
    <col min="29" max="29" width="11" style="6" customWidth="1"/>
    <col min="30" max="30" width="11.140625" style="6" customWidth="1"/>
    <col min="31" max="31" width="12.28515625" style="6" customWidth="1"/>
    <col min="32" max="32" width="12.5703125" style="6" customWidth="1"/>
    <col min="33" max="34" width="12.140625" style="108" customWidth="1"/>
    <col min="35" max="35" width="9.42578125" style="128" customWidth="1"/>
    <col min="36" max="36" width="12.140625" style="108" customWidth="1"/>
    <col min="37" max="37" width="7.7109375" style="6" customWidth="1"/>
    <col min="38" max="38" width="9" style="6" customWidth="1"/>
    <col min="39" max="39" width="8.85546875" style="6" customWidth="1"/>
    <col min="40" max="40" width="7.7109375" style="6" customWidth="1"/>
    <col min="41" max="41" width="8.5703125" style="227" customWidth="1"/>
    <col min="42" max="42" width="11.7109375" style="311" customWidth="1"/>
    <col min="43" max="43" width="12" style="227" customWidth="1"/>
    <col min="44" max="44" width="9.7109375" style="52" customWidth="1"/>
    <col min="45" max="45" width="13" style="6" customWidth="1"/>
    <col min="46" max="46" width="11.5703125" style="6" customWidth="1"/>
    <col min="47" max="47" width="13" style="6" customWidth="1"/>
    <col min="48" max="48" width="19.28515625" style="223" customWidth="1"/>
    <col min="49" max="49" width="19.7109375" style="52" customWidth="1"/>
    <col min="50" max="50" width="13" style="6" customWidth="1"/>
    <col min="51" max="51" width="10.7109375" style="6" customWidth="1"/>
    <col min="52" max="52" width="11.5703125" style="8" customWidth="1"/>
    <col min="53" max="53" width="10.85546875" style="207" customWidth="1"/>
    <col min="54" max="54" width="12.140625" style="207" customWidth="1"/>
    <col min="55" max="55" width="17.7109375" style="8" customWidth="1"/>
    <col min="56" max="56" width="12" style="2" customWidth="1"/>
    <col min="57" max="57" width="11.5703125" style="2" customWidth="1"/>
    <col min="58" max="58" width="15.42578125" style="2" customWidth="1"/>
    <col min="59" max="59" width="10.5703125" style="160" customWidth="1"/>
    <col min="60" max="60" width="14.7109375" style="165" customWidth="1"/>
    <col min="61" max="61" width="10" style="52" customWidth="1"/>
    <col min="62" max="62" width="19.140625" style="227" customWidth="1"/>
    <col min="63" max="63" width="22.7109375" style="2" customWidth="1"/>
    <col min="64" max="64" width="18.28515625" style="2" customWidth="1"/>
    <col min="65" max="65" width="13" style="177" customWidth="1"/>
    <col min="66" max="66" width="15.42578125" style="2" customWidth="1"/>
    <col min="67" max="67" width="9.85546875" style="17" customWidth="1"/>
    <col min="68" max="68" width="22" style="236" customWidth="1"/>
    <col min="69" max="69" width="17.7109375" style="236" customWidth="1"/>
    <col min="70" max="70" width="12" style="236" customWidth="1"/>
    <col min="71" max="71" width="17.7109375" style="236" customWidth="1"/>
    <col min="72" max="72" width="15" style="237" customWidth="1"/>
    <col min="73" max="73" width="11.28515625" style="16" customWidth="1"/>
    <col min="74" max="75" width="9.28515625" style="12" customWidth="1"/>
    <col min="76" max="76" width="64" style="18" customWidth="1"/>
    <col min="77" max="77" width="11.7109375" style="13" customWidth="1"/>
    <col min="78" max="83" width="9.140625" style="13" customWidth="1"/>
    <col min="84" max="84" width="9.140625" style="14" customWidth="1"/>
    <col min="85" max="85" width="13.42578125" style="15" customWidth="1"/>
    <col min="86" max="88" width="9.140625" style="2" customWidth="1"/>
    <col min="89" max="89" width="9.140625" style="9" customWidth="1"/>
    <col min="90" max="92" width="9.140625" style="2" customWidth="1"/>
    <col min="93" max="93" width="11.5703125" style="2" customWidth="1"/>
    <col min="94" max="16384" width="9.140625" style="2"/>
  </cols>
  <sheetData>
    <row r="1" spans="1:93" ht="63.75">
      <c r="AC1" s="6" t="s">
        <v>69</v>
      </c>
    </row>
    <row r="2" spans="1:93" ht="38.25">
      <c r="D2" s="1" t="s">
        <v>70</v>
      </c>
    </row>
    <row r="3" spans="1:93" s="5" customFormat="1" ht="140.25">
      <c r="A3" s="3"/>
      <c r="B3" s="3"/>
      <c r="D3" s="3" t="s">
        <v>71</v>
      </c>
      <c r="V3" s="109"/>
      <c r="X3" s="7"/>
      <c r="Y3" s="109"/>
      <c r="Z3" s="7"/>
      <c r="AA3" s="112"/>
      <c r="AB3" s="7"/>
      <c r="AC3" s="7"/>
      <c r="AD3" s="7"/>
      <c r="AE3" s="7"/>
      <c r="AF3" s="7"/>
      <c r="AG3" s="109"/>
      <c r="AH3" s="109"/>
      <c r="AI3" s="129"/>
      <c r="AJ3" s="109"/>
      <c r="AK3" s="7"/>
      <c r="AL3" s="7"/>
      <c r="AM3" s="7"/>
      <c r="AN3" s="7"/>
      <c r="AO3" s="228"/>
      <c r="AP3" s="312"/>
      <c r="AQ3" s="228"/>
      <c r="AR3" s="112"/>
      <c r="AS3" s="7"/>
      <c r="AT3" s="7"/>
      <c r="AU3" s="7"/>
      <c r="AV3" s="224"/>
      <c r="AW3" s="112"/>
      <c r="AX3" s="7"/>
      <c r="AY3" s="7"/>
      <c r="AZ3" s="20"/>
      <c r="BA3" s="220"/>
      <c r="BB3" s="220"/>
      <c r="BC3" s="20"/>
      <c r="BG3" s="161"/>
      <c r="BH3" s="166"/>
      <c r="BI3" s="112"/>
      <c r="BJ3" s="228"/>
      <c r="BM3" s="178"/>
      <c r="BO3" s="21"/>
      <c r="BP3" s="238"/>
      <c r="BQ3" s="238"/>
      <c r="BR3" s="238"/>
      <c r="BS3" s="238"/>
      <c r="BT3" s="239"/>
      <c r="BU3" s="19"/>
      <c r="BV3" s="22"/>
      <c r="BW3" s="22"/>
      <c r="BX3" s="23"/>
      <c r="BY3" s="24"/>
      <c r="BZ3" s="24"/>
      <c r="CA3" s="24"/>
      <c r="CB3" s="24"/>
      <c r="CC3" s="24"/>
      <c r="CD3" s="24"/>
      <c r="CE3" s="24"/>
      <c r="CF3" s="25"/>
      <c r="CG3" s="26"/>
      <c r="CK3" s="27"/>
    </row>
    <row r="4" spans="1:93" s="41" customFormat="1" ht="31.5" customHeight="1">
      <c r="A4" s="40"/>
      <c r="B4" s="40"/>
      <c r="D4" s="40" t="s">
        <v>2</v>
      </c>
      <c r="E4" s="41" t="s">
        <v>42</v>
      </c>
      <c r="T4" s="41" t="s">
        <v>43</v>
      </c>
      <c r="V4" s="110"/>
      <c r="X4" s="42"/>
      <c r="Y4" s="110"/>
      <c r="Z4" s="42"/>
      <c r="AA4" s="113"/>
      <c r="AB4" s="42"/>
      <c r="AC4" s="42" t="s">
        <v>44</v>
      </c>
      <c r="AD4" s="42"/>
      <c r="AE4" s="42">
        <f>31500/3</f>
        <v>10500</v>
      </c>
      <c r="AF4" s="42">
        <f>AE4*4</f>
        <v>42000</v>
      </c>
      <c r="AG4" s="110"/>
      <c r="AH4" s="110"/>
      <c r="AI4" s="130"/>
      <c r="AJ4" s="110"/>
      <c r="AK4" s="42" t="s">
        <v>45</v>
      </c>
      <c r="AL4" s="42"/>
      <c r="AM4" s="42"/>
      <c r="AN4" s="42"/>
      <c r="AO4" s="229"/>
      <c r="AP4" s="313"/>
      <c r="AQ4" s="229"/>
      <c r="AR4" s="113"/>
      <c r="AS4" s="42"/>
      <c r="AT4" s="42"/>
      <c r="AU4" s="42"/>
      <c r="AV4" s="225"/>
      <c r="AW4" s="113"/>
      <c r="AX4" s="42"/>
      <c r="AY4" s="42"/>
      <c r="AZ4" s="44"/>
      <c r="BA4" s="221"/>
      <c r="BB4" s="221"/>
      <c r="BC4" s="44" t="s">
        <v>46</v>
      </c>
      <c r="BE4" s="41">
        <v>1250</v>
      </c>
      <c r="BF4" s="41">
        <f>BE4*4</f>
        <v>5000</v>
      </c>
      <c r="BG4" s="162"/>
      <c r="BH4" s="167"/>
      <c r="BI4" s="113"/>
      <c r="BJ4" s="229"/>
      <c r="BM4" s="179"/>
      <c r="BO4" s="45"/>
      <c r="BP4" s="240"/>
      <c r="BQ4" s="240"/>
      <c r="BR4" s="240"/>
      <c r="BS4" s="240"/>
      <c r="BT4" s="241"/>
      <c r="BU4" s="43"/>
      <c r="BV4" s="46"/>
      <c r="BW4" s="46"/>
      <c r="BX4" s="47"/>
      <c r="BY4" s="48" t="s">
        <v>72</v>
      </c>
      <c r="BZ4" s="48" t="s">
        <v>47</v>
      </c>
      <c r="CA4" s="48"/>
      <c r="CB4" s="48"/>
      <c r="CC4" s="48"/>
      <c r="CD4" s="48"/>
      <c r="CE4" s="48"/>
      <c r="CF4" s="49"/>
      <c r="CG4" s="50"/>
      <c r="CK4" s="51"/>
    </row>
    <row r="5" spans="1:93" s="29" customFormat="1" ht="147.75" customHeight="1">
      <c r="A5" s="28" t="s">
        <v>86</v>
      </c>
      <c r="B5" s="28" t="s">
        <v>190</v>
      </c>
      <c r="C5" s="29" t="s">
        <v>79</v>
      </c>
      <c r="D5" s="28" t="s">
        <v>2</v>
      </c>
      <c r="E5" s="29" t="s">
        <v>41</v>
      </c>
      <c r="F5" s="29" t="s">
        <v>7</v>
      </c>
      <c r="G5" s="29" t="s">
        <v>14</v>
      </c>
      <c r="H5" s="29" t="s">
        <v>66</v>
      </c>
      <c r="I5" s="29" t="s">
        <v>58</v>
      </c>
      <c r="J5" s="29" t="s">
        <v>6</v>
      </c>
      <c r="K5" s="29" t="s">
        <v>49</v>
      </c>
      <c r="L5" s="29" t="s">
        <v>56</v>
      </c>
      <c r="M5" s="29" t="s">
        <v>87</v>
      </c>
      <c r="N5" s="29" t="s">
        <v>88</v>
      </c>
      <c r="O5" s="29" t="s">
        <v>78</v>
      </c>
      <c r="P5" s="29" t="s">
        <v>55</v>
      </c>
      <c r="Q5" s="29" t="s">
        <v>57</v>
      </c>
      <c r="R5" s="287" t="s">
        <v>15</v>
      </c>
      <c r="S5" s="29" t="s">
        <v>16</v>
      </c>
      <c r="T5" s="29" t="s">
        <v>5</v>
      </c>
      <c r="U5" s="29" t="s">
        <v>23</v>
      </c>
      <c r="V5" s="111" t="s">
        <v>60</v>
      </c>
      <c r="W5" s="29" t="s">
        <v>20</v>
      </c>
      <c r="X5" s="30" t="s">
        <v>17</v>
      </c>
      <c r="Y5" s="111" t="s">
        <v>60</v>
      </c>
      <c r="Z5" s="30" t="s">
        <v>3</v>
      </c>
      <c r="AA5" s="114" t="s">
        <v>60</v>
      </c>
      <c r="AB5" s="30" t="s">
        <v>24</v>
      </c>
      <c r="AC5" s="30" t="s">
        <v>40</v>
      </c>
      <c r="AD5" s="30" t="s">
        <v>21</v>
      </c>
      <c r="AE5" s="30" t="s">
        <v>8</v>
      </c>
      <c r="AF5" s="30" t="s">
        <v>9</v>
      </c>
      <c r="AG5" s="111" t="s">
        <v>39</v>
      </c>
      <c r="AH5" s="111" t="s">
        <v>61</v>
      </c>
      <c r="AI5" s="131" t="s">
        <v>60</v>
      </c>
      <c r="AJ5" s="111" t="s">
        <v>31</v>
      </c>
      <c r="AK5" s="30" t="s">
        <v>0</v>
      </c>
      <c r="AL5" s="30" t="s">
        <v>29</v>
      </c>
      <c r="AM5" s="30" t="s">
        <v>59</v>
      </c>
      <c r="AN5" s="30" t="s">
        <v>1</v>
      </c>
      <c r="AO5" s="230" t="s">
        <v>12</v>
      </c>
      <c r="AP5" s="314" t="s">
        <v>36</v>
      </c>
      <c r="AQ5" s="230" t="s">
        <v>67</v>
      </c>
      <c r="AR5" s="114" t="s">
        <v>60</v>
      </c>
      <c r="AS5" s="30" t="s">
        <v>48</v>
      </c>
      <c r="AT5" s="30" t="s">
        <v>13</v>
      </c>
      <c r="AU5" s="30" t="s">
        <v>11</v>
      </c>
      <c r="AV5" s="226" t="s">
        <v>62</v>
      </c>
      <c r="AW5" s="114" t="s">
        <v>60</v>
      </c>
      <c r="AX5" s="30" t="s">
        <v>50</v>
      </c>
      <c r="AY5" s="30" t="s">
        <v>10</v>
      </c>
      <c r="AZ5" s="31" t="s">
        <v>37</v>
      </c>
      <c r="BA5" s="222" t="s">
        <v>38</v>
      </c>
      <c r="BB5" s="222" t="s">
        <v>25</v>
      </c>
      <c r="BC5" s="31" t="s">
        <v>26</v>
      </c>
      <c r="BD5" s="29" t="s">
        <v>27</v>
      </c>
      <c r="BE5" s="29" t="s">
        <v>30</v>
      </c>
      <c r="BF5" s="29" t="s">
        <v>28</v>
      </c>
      <c r="BG5" s="163" t="s">
        <v>60</v>
      </c>
      <c r="BH5" s="168" t="s">
        <v>68</v>
      </c>
      <c r="BI5" s="114" t="s">
        <v>60</v>
      </c>
      <c r="BJ5" s="230" t="s">
        <v>32</v>
      </c>
      <c r="BK5" s="29" t="s">
        <v>34</v>
      </c>
      <c r="BL5" s="29" t="s">
        <v>33</v>
      </c>
      <c r="BM5" s="180" t="s">
        <v>60</v>
      </c>
      <c r="BN5" s="29" t="s">
        <v>51</v>
      </c>
      <c r="BO5" s="32" t="s">
        <v>60</v>
      </c>
      <c r="BP5" s="242" t="s">
        <v>22</v>
      </c>
      <c r="BQ5" s="242" t="s">
        <v>18</v>
      </c>
      <c r="BR5" s="242" t="s">
        <v>19</v>
      </c>
      <c r="BS5" s="242" t="s">
        <v>10</v>
      </c>
      <c r="BT5" s="243" t="s">
        <v>35</v>
      </c>
      <c r="BU5" s="34" t="s">
        <v>63</v>
      </c>
      <c r="BV5" s="35" t="s">
        <v>65</v>
      </c>
      <c r="BW5" s="35" t="s">
        <v>64</v>
      </c>
      <c r="BX5" s="33" t="s">
        <v>4</v>
      </c>
      <c r="BY5" s="36" t="s">
        <v>80</v>
      </c>
      <c r="BZ5" s="36" t="s">
        <v>81</v>
      </c>
      <c r="CA5" s="36" t="s">
        <v>82</v>
      </c>
      <c r="CB5" s="36" t="s">
        <v>140</v>
      </c>
      <c r="CC5" s="36" t="s">
        <v>83</v>
      </c>
      <c r="CD5" s="36" t="s">
        <v>84</v>
      </c>
      <c r="CE5" s="36" t="s">
        <v>141</v>
      </c>
      <c r="CF5" s="36" t="s">
        <v>146</v>
      </c>
      <c r="CG5" s="37" t="s">
        <v>85</v>
      </c>
      <c r="CH5" s="38" t="s">
        <v>52</v>
      </c>
      <c r="CI5" s="38" t="s">
        <v>53</v>
      </c>
      <c r="CJ5" s="38" t="s">
        <v>54</v>
      </c>
      <c r="CK5" s="39" t="s">
        <v>86</v>
      </c>
      <c r="CL5" s="29" t="s">
        <v>142</v>
      </c>
      <c r="CM5" s="29" t="s">
        <v>187</v>
      </c>
      <c r="CN5" s="29" t="s">
        <v>188</v>
      </c>
      <c r="CO5" s="29" t="s">
        <v>192</v>
      </c>
    </row>
    <row r="6" spans="1:93" s="177" customFormat="1" ht="51.75" customHeight="1" thickBot="1">
      <c r="A6" s="209"/>
      <c r="B6" s="210" t="s">
        <v>191</v>
      </c>
      <c r="C6" s="209" t="s">
        <v>156</v>
      </c>
      <c r="D6" s="209">
        <v>1</v>
      </c>
      <c r="E6" s="177" t="s">
        <v>157</v>
      </c>
      <c r="F6" s="177" t="s">
        <v>166</v>
      </c>
      <c r="G6" s="209" t="s">
        <v>160</v>
      </c>
      <c r="H6" s="209" t="s">
        <v>89</v>
      </c>
      <c r="I6" s="211">
        <v>33225</v>
      </c>
      <c r="J6" s="209" t="s">
        <v>167</v>
      </c>
      <c r="K6" s="209" t="s">
        <v>168</v>
      </c>
      <c r="L6" s="209" t="s">
        <v>77</v>
      </c>
      <c r="M6" s="209" t="s">
        <v>169</v>
      </c>
      <c r="N6" s="209" t="s">
        <v>170</v>
      </c>
      <c r="O6" s="212" t="s">
        <v>171</v>
      </c>
      <c r="P6" s="209" t="s">
        <v>121</v>
      </c>
      <c r="Q6" s="209" t="s">
        <v>172</v>
      </c>
      <c r="R6" s="209" t="s">
        <v>172</v>
      </c>
      <c r="S6" s="209">
        <v>0</v>
      </c>
      <c r="T6" s="209" t="s">
        <v>74</v>
      </c>
      <c r="U6" s="209" t="s">
        <v>75</v>
      </c>
      <c r="V6" s="200">
        <v>3</v>
      </c>
      <c r="W6" s="177" t="s">
        <v>173</v>
      </c>
      <c r="X6" s="201">
        <v>15</v>
      </c>
      <c r="Y6" s="201" t="str">
        <f t="shared" ref="Y6:Y69" si="0">IF(X6&gt;=6,"5",IF(X6&gt;=4,"3",IF(X6&lt;=3,"2","0")))</f>
        <v>5</v>
      </c>
      <c r="Z6" s="201">
        <v>6</v>
      </c>
      <c r="AA6" s="202" t="str">
        <f t="shared" ref="AA6:AA69" si="1">IF(Z6&gt;=6,"3",IF(Z6&gt;=4,"2",IF(Z6&lt;=3,"1","0")))</f>
        <v>3</v>
      </c>
      <c r="AB6" s="201">
        <v>1</v>
      </c>
      <c r="AC6" s="201">
        <v>0</v>
      </c>
      <c r="AD6" s="201">
        <v>0</v>
      </c>
      <c r="AE6" s="201">
        <v>0</v>
      </c>
      <c r="AF6" s="201">
        <v>8000</v>
      </c>
      <c r="AG6" s="201">
        <f>AC6+AD6+AE6+AF6</f>
        <v>8000</v>
      </c>
      <c r="AH6" s="203">
        <f>AG6/(X6+AB6)</f>
        <v>500</v>
      </c>
      <c r="AI6" s="204" t="e">
        <f>LOOKUP(AH6,#REF!,#REF!)</f>
        <v>#REF!</v>
      </c>
      <c r="AJ6" s="201">
        <f>AG6*12</f>
        <v>96000</v>
      </c>
      <c r="AK6" s="201">
        <v>0</v>
      </c>
      <c r="AL6" s="201">
        <f>SUM(2341+3695+635+508+381+1330)/6</f>
        <v>1481.6666666666667</v>
      </c>
      <c r="AM6" s="201">
        <v>0</v>
      </c>
      <c r="AN6" s="201">
        <v>0</v>
      </c>
      <c r="AO6" s="310">
        <f>SUM(AK6:AN6)</f>
        <v>1481.6666666666667</v>
      </c>
      <c r="AP6" s="315">
        <v>1200</v>
      </c>
      <c r="AQ6" s="133">
        <f>AP6/Z6</f>
        <v>200</v>
      </c>
      <c r="AR6" s="203" t="str">
        <f>IF(AQ6&lt;=500,"3",IF(AQ6&lt;=2000,"2",IF(AQ6&lt;=5000,"1","0")))</f>
        <v>3</v>
      </c>
      <c r="AS6" s="201">
        <v>21667</v>
      </c>
      <c r="AT6" s="201">
        <v>10000</v>
      </c>
      <c r="AU6" s="201">
        <v>4600</v>
      </c>
      <c r="AV6" s="213">
        <f>AU6/AG6</f>
        <v>0.57499999999999996</v>
      </c>
      <c r="AW6" s="203" t="str">
        <f>IF(AV6&gt;=70.01%,"5",IF(AV6&gt;=60.01%,"4",IF(AV6&gt;=50.01%,"3",IF(AV6&gt;=40.01%,"2",IF(AV6&gt;=30.01%,"1","0")))))</f>
        <v>3</v>
      </c>
      <c r="AX6" s="201">
        <v>0</v>
      </c>
      <c r="AY6" s="201">
        <v>2000</v>
      </c>
      <c r="AZ6" s="207">
        <f>SUM(AY6+AX6+AU6+AT6+AS6+AP6+AO6)</f>
        <v>40948.666666666664</v>
      </c>
      <c r="BA6" s="207">
        <f>AG6-AZ6</f>
        <v>-32948.666666666664</v>
      </c>
      <c r="BB6" s="207">
        <f>AZ6*12</f>
        <v>491384</v>
      </c>
      <c r="BC6" s="214" t="s">
        <v>143</v>
      </c>
      <c r="BD6" s="215">
        <v>0</v>
      </c>
      <c r="BE6" s="216">
        <v>0</v>
      </c>
      <c r="BF6" s="215">
        <v>0</v>
      </c>
      <c r="BG6" s="205" t="str">
        <f>IF(BC6="No","2",IF(BC6="one","1","0"))</f>
        <v>2</v>
      </c>
      <c r="BH6" s="215">
        <v>0</v>
      </c>
      <c r="BI6" s="203" t="e">
        <f>LOOKUP($BH6,#REF!,#REF!)</f>
        <v>#REF!</v>
      </c>
      <c r="BJ6" s="231">
        <v>0</v>
      </c>
      <c r="BK6" s="177" t="s">
        <v>174</v>
      </c>
      <c r="BL6" s="177" t="s">
        <v>186</v>
      </c>
      <c r="BM6" s="176">
        <v>0</v>
      </c>
      <c r="BN6" s="177" t="s">
        <v>147</v>
      </c>
      <c r="BO6" s="205" t="str">
        <f t="shared" ref="BO6:BO69" si="2">IF(BN6="Kutcha","7",IF(BN6="Semi Pucca","5",IF(BN6="Pucca","2","0")))</f>
        <v>5</v>
      </c>
      <c r="BP6" s="244">
        <v>400000</v>
      </c>
      <c r="BQ6" s="244">
        <v>0</v>
      </c>
      <c r="BR6" s="244">
        <v>0</v>
      </c>
      <c r="BS6" s="244">
        <v>0</v>
      </c>
      <c r="BT6" s="245">
        <f>SUM(BS6+BR6+BQ6+BP6+BJ6)</f>
        <v>400000</v>
      </c>
      <c r="BU6" s="204" t="e">
        <f>V6+Y6+AA6+AI6+AR6+AW6+BG6+BI6+BM6+BO6</f>
        <v>#REF!</v>
      </c>
      <c r="BV6" s="217">
        <f>CG6</f>
        <v>48.5</v>
      </c>
      <c r="BW6" s="217" t="e">
        <f>BV6+BU6</f>
        <v>#REF!</v>
      </c>
      <c r="BX6" s="218" t="s">
        <v>175</v>
      </c>
      <c r="BY6" s="206">
        <v>50</v>
      </c>
      <c r="BZ6" s="206"/>
      <c r="CA6" s="206"/>
      <c r="CB6" s="206"/>
      <c r="CC6" s="206">
        <v>47</v>
      </c>
      <c r="CD6" s="206"/>
      <c r="CE6" s="206"/>
      <c r="CF6" s="207">
        <f>COUNT(BY6:CE6)</f>
        <v>2</v>
      </c>
      <c r="CG6" s="208">
        <f>SUM(BY6:CE6)/CF6</f>
        <v>48.5</v>
      </c>
      <c r="CK6" s="219" t="s">
        <v>73</v>
      </c>
      <c r="CM6" s="209"/>
      <c r="CN6" s="209"/>
      <c r="CO6" s="209" t="s">
        <v>189</v>
      </c>
    </row>
    <row r="7" spans="1:93" s="369" customFormat="1" ht="51.75" customHeight="1">
      <c r="A7" s="324" t="s">
        <v>1538</v>
      </c>
      <c r="B7" s="325" t="s">
        <v>1434</v>
      </c>
      <c r="C7" s="326" t="s">
        <v>136</v>
      </c>
      <c r="D7" s="324">
        <v>1</v>
      </c>
      <c r="E7" s="327" t="s">
        <v>193</v>
      </c>
      <c r="F7" s="327" t="s">
        <v>194</v>
      </c>
      <c r="G7" s="328" t="s">
        <v>195</v>
      </c>
      <c r="H7" s="329" t="s">
        <v>89</v>
      </c>
      <c r="I7" s="330">
        <v>31413</v>
      </c>
      <c r="J7" s="331" t="s">
        <v>376</v>
      </c>
      <c r="K7" s="332" t="s">
        <v>377</v>
      </c>
      <c r="L7" s="331" t="s">
        <v>77</v>
      </c>
      <c r="M7" s="333" t="s">
        <v>378</v>
      </c>
      <c r="N7" s="334" t="s">
        <v>615</v>
      </c>
      <c r="O7" s="335" t="s">
        <v>616</v>
      </c>
      <c r="P7" s="336" t="s">
        <v>617</v>
      </c>
      <c r="Q7" s="336" t="s">
        <v>618</v>
      </c>
      <c r="R7" s="334" t="s">
        <v>619</v>
      </c>
      <c r="S7" s="337">
        <v>6000</v>
      </c>
      <c r="T7" s="338" t="s">
        <v>74</v>
      </c>
      <c r="U7" s="338" t="s">
        <v>620</v>
      </c>
      <c r="V7" s="339"/>
      <c r="W7" s="340" t="s">
        <v>1032</v>
      </c>
      <c r="X7" s="341">
        <v>1</v>
      </c>
      <c r="Y7" s="315" t="str">
        <f t="shared" si="0"/>
        <v>2</v>
      </c>
      <c r="Z7" s="342" t="s">
        <v>76</v>
      </c>
      <c r="AA7" s="343" t="str">
        <f t="shared" si="1"/>
        <v>3</v>
      </c>
      <c r="AB7" s="344">
        <v>1</v>
      </c>
      <c r="AC7" s="345">
        <v>72332</v>
      </c>
      <c r="AD7" s="331">
        <v>0</v>
      </c>
      <c r="AE7" s="331">
        <v>0</v>
      </c>
      <c r="AF7" s="331">
        <v>0</v>
      </c>
      <c r="AG7" s="315">
        <f t="shared" ref="AG7:AG70" si="3">AC7+AD7+AE7+AF7</f>
        <v>72332</v>
      </c>
      <c r="AH7" s="346">
        <f t="shared" ref="AH7:AH70" si="4">AG7/(X7+AB7)</f>
        <v>36166</v>
      </c>
      <c r="AI7" s="347" t="e">
        <f>LOOKUP(AH7,#REF!,#REF!)</f>
        <v>#REF!</v>
      </c>
      <c r="AJ7" s="315">
        <f t="shared" ref="AJ7:AJ70" si="5">AG7*12</f>
        <v>867984</v>
      </c>
      <c r="AK7" s="337">
        <v>0</v>
      </c>
      <c r="AL7" s="337">
        <v>0</v>
      </c>
      <c r="AM7" s="337">
        <v>0</v>
      </c>
      <c r="AN7" s="348">
        <v>2500</v>
      </c>
      <c r="AO7" s="349">
        <f t="shared" ref="AO7:AO70" si="6">SUM(AK7:AN7)</f>
        <v>2500</v>
      </c>
      <c r="AP7" s="311">
        <v>1201</v>
      </c>
      <c r="AQ7" s="350" t="e">
        <f t="shared" ref="AQ7:AQ70" si="7">AP7/Z7</f>
        <v>#VALUE!</v>
      </c>
      <c r="AR7" s="346" t="e">
        <f>IF(AQ7&lt;=500,"3",IF(AQ7&lt;=2000,"2",IF(AQ7&lt;=5000,"1","0")))</f>
        <v>#VALUE!</v>
      </c>
      <c r="AS7" s="351">
        <v>45283</v>
      </c>
      <c r="AT7" s="352">
        <v>19850</v>
      </c>
      <c r="AU7" s="352">
        <v>10150</v>
      </c>
      <c r="AV7" s="353">
        <f t="shared" ref="AV7:AV70" si="8">AU7/AG7</f>
        <v>0.14032516728418956</v>
      </c>
      <c r="AW7" s="346" t="str">
        <f t="shared" ref="AW7:AW70" si="9">IF(AV7&gt;=70.01%,"5",IF(AV7&gt;=60.01%,"4",IF(AV7&gt;=50.01%,"3",IF(AV7&gt;=40.01%,"2",IF(AV7&gt;=30.01%,"1","0")))))</f>
        <v>0</v>
      </c>
      <c r="AX7" s="352" t="s">
        <v>76</v>
      </c>
      <c r="AY7" s="352">
        <v>15890</v>
      </c>
      <c r="AZ7" s="352">
        <v>93673</v>
      </c>
      <c r="BA7" s="354">
        <f t="shared" ref="BA7:BA70" si="10">AG7-AZ7</f>
        <v>-21341</v>
      </c>
      <c r="BB7" s="354">
        <f t="shared" ref="BB7:BB70" si="11">AZ7*12</f>
        <v>1124076</v>
      </c>
      <c r="BC7" s="355" t="s">
        <v>1186</v>
      </c>
      <c r="BD7" s="356" t="s">
        <v>1187</v>
      </c>
      <c r="BE7" s="356" t="s">
        <v>1188</v>
      </c>
      <c r="BF7" s="357" t="s">
        <v>1189</v>
      </c>
      <c r="BG7" s="358" t="str">
        <f t="shared" ref="BG7:BG70" si="12">IF(BC7="No","2",IF(BC7="one","1","0"))</f>
        <v>0</v>
      </c>
      <c r="BH7" s="356" t="s">
        <v>1344</v>
      </c>
      <c r="BI7" s="346" t="e">
        <f>LOOKUP($BH7,#REF!,#REF!)</f>
        <v>#REF!</v>
      </c>
      <c r="BJ7" s="359">
        <v>80000</v>
      </c>
      <c r="BK7" s="357" t="s">
        <v>1347</v>
      </c>
      <c r="BL7" s="357" t="s">
        <v>1348</v>
      </c>
      <c r="BM7" s="360">
        <v>0</v>
      </c>
      <c r="BN7" s="357" t="s">
        <v>1348</v>
      </c>
      <c r="BO7" s="358" t="str">
        <f t="shared" si="2"/>
        <v>0</v>
      </c>
      <c r="BP7" s="361">
        <v>100000</v>
      </c>
      <c r="BQ7" s="362">
        <v>0</v>
      </c>
      <c r="BR7" s="362">
        <v>0</v>
      </c>
      <c r="BS7" s="362">
        <v>0</v>
      </c>
      <c r="BT7" s="363">
        <f t="shared" ref="BT7:BT70" si="13">SUM(BS7+BR7+BQ7+BP7+BJ7)</f>
        <v>180000</v>
      </c>
      <c r="BU7" s="347" t="e">
        <f t="shared" ref="BU7:BU70" si="14">V7+Y7+AA7+AI7+AR7+AW7+BG7+BI7+BM7+BO7</f>
        <v>#REF!</v>
      </c>
      <c r="BV7" s="364">
        <f t="shared" ref="BV7:BV70" si="15">CG7</f>
        <v>0</v>
      </c>
      <c r="BW7" s="364" t="e">
        <f t="shared" ref="BW7:BW70" si="16">BV7+BU7</f>
        <v>#REF!</v>
      </c>
      <c r="BX7" s="365"/>
      <c r="BY7" s="366"/>
      <c r="BZ7" s="366"/>
      <c r="CA7" s="366"/>
      <c r="CB7" s="366"/>
      <c r="CC7" s="366"/>
      <c r="CD7" s="366"/>
      <c r="CE7" s="366"/>
      <c r="CF7" s="367"/>
      <c r="CG7" s="368"/>
      <c r="CK7" s="370"/>
      <c r="CM7" s="324"/>
      <c r="CN7" s="324"/>
      <c r="CO7" s="324"/>
    </row>
    <row r="8" spans="1:93" ht="51.75" customHeight="1">
      <c r="A8" s="1" t="s">
        <v>1538</v>
      </c>
      <c r="B8" s="182" t="s">
        <v>1435</v>
      </c>
      <c r="C8" s="53" t="s">
        <v>136</v>
      </c>
      <c r="D8" s="1">
        <v>2</v>
      </c>
      <c r="E8" s="56" t="s">
        <v>196</v>
      </c>
      <c r="F8" s="56" t="s">
        <v>197</v>
      </c>
      <c r="G8" s="57" t="s">
        <v>195</v>
      </c>
      <c r="H8" s="67" t="s">
        <v>89</v>
      </c>
      <c r="I8" s="68">
        <v>33239</v>
      </c>
      <c r="J8" s="69" t="s">
        <v>379</v>
      </c>
      <c r="K8" s="70" t="s">
        <v>102</v>
      </c>
      <c r="L8" s="69" t="s">
        <v>77</v>
      </c>
      <c r="M8" s="71" t="s">
        <v>380</v>
      </c>
      <c r="N8" s="86" t="s">
        <v>621</v>
      </c>
      <c r="O8" s="87" t="s">
        <v>622</v>
      </c>
      <c r="P8" s="88" t="s">
        <v>623</v>
      </c>
      <c r="Q8" s="88" t="s">
        <v>624</v>
      </c>
      <c r="R8" s="86" t="s">
        <v>625</v>
      </c>
      <c r="S8" s="89">
        <v>5000</v>
      </c>
      <c r="T8" s="90" t="s">
        <v>74</v>
      </c>
      <c r="U8" s="90" t="s">
        <v>75</v>
      </c>
      <c r="V8" s="101"/>
      <c r="W8" s="98" t="s">
        <v>1033</v>
      </c>
      <c r="X8" s="104">
        <v>6</v>
      </c>
      <c r="Y8" s="108" t="str">
        <f t="shared" si="0"/>
        <v>5</v>
      </c>
      <c r="Z8" s="104">
        <v>0</v>
      </c>
      <c r="AA8" s="115" t="str">
        <f t="shared" si="1"/>
        <v>1</v>
      </c>
      <c r="AB8" s="118">
        <v>1</v>
      </c>
      <c r="AC8" s="119">
        <v>35000</v>
      </c>
      <c r="AD8" s="69">
        <v>0</v>
      </c>
      <c r="AE8" s="69">
        <v>0</v>
      </c>
      <c r="AF8" s="69">
        <v>0</v>
      </c>
      <c r="AG8" s="108">
        <f t="shared" si="3"/>
        <v>35000</v>
      </c>
      <c r="AH8" s="133">
        <f t="shared" si="4"/>
        <v>5000</v>
      </c>
      <c r="AI8" s="132" t="e">
        <f>LOOKUP(AH8,#REF!,#REF!)</f>
        <v>#REF!</v>
      </c>
      <c r="AJ8" s="108">
        <f t="shared" si="5"/>
        <v>420000</v>
      </c>
      <c r="AK8" s="122">
        <v>1500</v>
      </c>
      <c r="AL8" s="89">
        <v>1500</v>
      </c>
      <c r="AM8" s="89">
        <v>0</v>
      </c>
      <c r="AN8" s="89">
        <v>0</v>
      </c>
      <c r="AO8" s="250">
        <f t="shared" si="6"/>
        <v>3000</v>
      </c>
      <c r="AP8" s="311">
        <v>1202</v>
      </c>
      <c r="AQ8" s="251" t="e">
        <f t="shared" si="7"/>
        <v>#DIV/0!</v>
      </c>
      <c r="AR8" s="133" t="e">
        <f t="shared" ref="AR8:AR70" si="17">IF(AQ8&lt;=500,"3",IF(AQ8&lt;=2000,"2",IF(AQ8&lt;=5000,"1","0")))</f>
        <v>#DIV/0!</v>
      </c>
      <c r="AS8" s="138" t="s">
        <v>1113</v>
      </c>
      <c r="AT8" s="139">
        <v>7000</v>
      </c>
      <c r="AU8" s="139">
        <v>5000</v>
      </c>
      <c r="AV8" s="213">
        <f t="shared" si="8"/>
        <v>0.14285714285714285</v>
      </c>
      <c r="AW8" s="133" t="str">
        <f t="shared" si="9"/>
        <v>0</v>
      </c>
      <c r="AX8" s="139" t="s">
        <v>76</v>
      </c>
      <c r="AY8" s="139">
        <v>3000</v>
      </c>
      <c r="AZ8" s="139">
        <v>40000</v>
      </c>
      <c r="BA8" s="207">
        <f t="shared" si="10"/>
        <v>-5000</v>
      </c>
      <c r="BB8" s="207">
        <f t="shared" si="11"/>
        <v>480000</v>
      </c>
      <c r="BC8" s="145" t="s">
        <v>123</v>
      </c>
      <c r="BD8" s="146" t="s">
        <v>1190</v>
      </c>
      <c r="BE8" s="146" t="s">
        <v>1191</v>
      </c>
      <c r="BF8" s="147" t="s">
        <v>1192</v>
      </c>
      <c r="BG8" s="164" t="str">
        <f t="shared" si="12"/>
        <v>0</v>
      </c>
      <c r="BH8" s="170" t="s">
        <v>1321</v>
      </c>
      <c r="BI8" s="133" t="e">
        <f>LOOKUP($BH8,#REF!,#REF!)</f>
        <v>#REF!</v>
      </c>
      <c r="BJ8" s="171">
        <v>100000</v>
      </c>
      <c r="BK8" s="146" t="s">
        <v>1349</v>
      </c>
      <c r="BL8" s="146" t="s">
        <v>1350</v>
      </c>
      <c r="BM8" s="176">
        <v>0</v>
      </c>
      <c r="BN8" s="146" t="s">
        <v>1350</v>
      </c>
      <c r="BO8" s="11" t="str">
        <f t="shared" si="2"/>
        <v>0</v>
      </c>
      <c r="BP8" s="234">
        <v>200000</v>
      </c>
      <c r="BQ8" s="171">
        <v>0</v>
      </c>
      <c r="BR8" s="234">
        <v>0</v>
      </c>
      <c r="BS8" s="172" t="s">
        <v>1343</v>
      </c>
      <c r="BT8" s="246">
        <f t="shared" si="13"/>
        <v>300000</v>
      </c>
      <c r="BU8" s="10" t="e">
        <f t="shared" si="14"/>
        <v>#REF!</v>
      </c>
      <c r="BV8" s="12">
        <f t="shared" si="15"/>
        <v>0</v>
      </c>
      <c r="BW8" s="12" t="e">
        <f t="shared" si="16"/>
        <v>#REF!</v>
      </c>
      <c r="BX8" s="4"/>
      <c r="CM8" s="1"/>
      <c r="CN8" s="1"/>
      <c r="CO8" s="1"/>
    </row>
    <row r="9" spans="1:93" ht="51.75" customHeight="1">
      <c r="A9" s="1" t="s">
        <v>1539</v>
      </c>
      <c r="B9" s="182" t="s">
        <v>1436</v>
      </c>
      <c r="C9" s="53" t="s">
        <v>136</v>
      </c>
      <c r="D9" s="1">
        <v>3</v>
      </c>
      <c r="E9" s="56" t="s">
        <v>198</v>
      </c>
      <c r="F9" s="56" t="s">
        <v>199</v>
      </c>
      <c r="G9" s="57" t="s">
        <v>200</v>
      </c>
      <c r="H9" s="67" t="s">
        <v>139</v>
      </c>
      <c r="I9" s="68">
        <v>34855</v>
      </c>
      <c r="J9" s="69" t="s">
        <v>381</v>
      </c>
      <c r="K9" s="70" t="s">
        <v>107</v>
      </c>
      <c r="L9" s="69" t="s">
        <v>91</v>
      </c>
      <c r="M9" s="71" t="s">
        <v>382</v>
      </c>
      <c r="N9" s="86" t="s">
        <v>626</v>
      </c>
      <c r="O9" s="87" t="s">
        <v>627</v>
      </c>
      <c r="P9" s="88" t="s">
        <v>628</v>
      </c>
      <c r="Q9" s="88" t="s">
        <v>629</v>
      </c>
      <c r="R9" s="86" t="s">
        <v>630</v>
      </c>
      <c r="S9" s="89">
        <v>2600</v>
      </c>
      <c r="T9" s="90" t="s">
        <v>74</v>
      </c>
      <c r="U9" s="90" t="s">
        <v>75</v>
      </c>
      <c r="V9" s="101"/>
      <c r="W9" s="98" t="s">
        <v>1034</v>
      </c>
      <c r="X9" s="104">
        <v>4</v>
      </c>
      <c r="Y9" s="108" t="str">
        <f t="shared" si="0"/>
        <v>3</v>
      </c>
      <c r="Z9" s="104">
        <v>1</v>
      </c>
      <c r="AA9" s="115" t="str">
        <f t="shared" si="1"/>
        <v>1</v>
      </c>
      <c r="AB9" s="118">
        <v>1</v>
      </c>
      <c r="AC9" s="119">
        <v>30000</v>
      </c>
      <c r="AD9" s="69">
        <v>0</v>
      </c>
      <c r="AE9" s="69">
        <v>0</v>
      </c>
      <c r="AF9" s="69">
        <v>0</v>
      </c>
      <c r="AG9" s="108">
        <f t="shared" si="3"/>
        <v>30000</v>
      </c>
      <c r="AH9" s="133">
        <f t="shared" si="4"/>
        <v>6000</v>
      </c>
      <c r="AI9" s="132" t="e">
        <f>LOOKUP(AH9,#REF!,#REF!)</f>
        <v>#REF!</v>
      </c>
      <c r="AJ9" s="108">
        <f t="shared" si="5"/>
        <v>360000</v>
      </c>
      <c r="AK9" s="89">
        <v>0</v>
      </c>
      <c r="AL9" s="89">
        <v>1167</v>
      </c>
      <c r="AM9" s="89">
        <v>0</v>
      </c>
      <c r="AN9" s="89">
        <v>0</v>
      </c>
      <c r="AO9" s="250">
        <f t="shared" si="6"/>
        <v>1167</v>
      </c>
      <c r="AP9" s="311">
        <v>1203</v>
      </c>
      <c r="AQ9" s="251">
        <f t="shared" si="7"/>
        <v>1203</v>
      </c>
      <c r="AR9" s="133" t="str">
        <f t="shared" si="17"/>
        <v>2</v>
      </c>
      <c r="AS9" s="138" t="s">
        <v>1114</v>
      </c>
      <c r="AT9" s="139">
        <v>3500</v>
      </c>
      <c r="AU9" s="139">
        <v>0</v>
      </c>
      <c r="AV9" s="213">
        <f t="shared" si="8"/>
        <v>0</v>
      </c>
      <c r="AW9" s="133" t="str">
        <f t="shared" si="9"/>
        <v>0</v>
      </c>
      <c r="AX9" s="139" t="s">
        <v>76</v>
      </c>
      <c r="AY9" s="139">
        <v>2000</v>
      </c>
      <c r="AZ9" s="139">
        <v>29652</v>
      </c>
      <c r="BA9" s="207">
        <f t="shared" si="10"/>
        <v>348</v>
      </c>
      <c r="BB9" s="207">
        <f t="shared" si="11"/>
        <v>355824</v>
      </c>
      <c r="BC9" s="145" t="s">
        <v>1186</v>
      </c>
      <c r="BD9" s="146" t="s">
        <v>1193</v>
      </c>
      <c r="BE9" s="146" t="s">
        <v>1194</v>
      </c>
      <c r="BF9" s="148" t="s">
        <v>1195</v>
      </c>
      <c r="BG9" s="164" t="str">
        <f t="shared" si="12"/>
        <v>0</v>
      </c>
      <c r="BH9" s="169">
        <v>0</v>
      </c>
      <c r="BI9" s="133" t="e">
        <f>LOOKUP($BH9,#REF!,#REF!)</f>
        <v>#REF!</v>
      </c>
      <c r="BJ9" s="233">
        <v>0</v>
      </c>
      <c r="BK9" s="146" t="s">
        <v>133</v>
      </c>
      <c r="BL9" s="146" t="s">
        <v>1351</v>
      </c>
      <c r="BM9" s="176">
        <v>0</v>
      </c>
      <c r="BN9" s="146" t="s">
        <v>1351</v>
      </c>
      <c r="BO9" s="11" t="str">
        <f t="shared" si="2"/>
        <v>0</v>
      </c>
      <c r="BP9" s="234">
        <v>1900000</v>
      </c>
      <c r="BQ9" s="169">
        <v>0</v>
      </c>
      <c r="BR9" s="169">
        <v>0</v>
      </c>
      <c r="BS9" s="169">
        <v>0</v>
      </c>
      <c r="BT9" s="247">
        <f>SUM(BS9+BR9+BQ9+BP9+BJ9)</f>
        <v>1900000</v>
      </c>
      <c r="BU9" s="10" t="e">
        <f t="shared" si="14"/>
        <v>#REF!</v>
      </c>
      <c r="BV9" s="12">
        <f t="shared" si="15"/>
        <v>0</v>
      </c>
      <c r="BW9" s="12" t="e">
        <f t="shared" si="16"/>
        <v>#REF!</v>
      </c>
      <c r="BX9" s="4"/>
      <c r="CM9" s="1"/>
      <c r="CN9" s="1"/>
      <c r="CO9" s="1"/>
    </row>
    <row r="10" spans="1:93" ht="51.75" customHeight="1">
      <c r="A10" s="1" t="s">
        <v>1539</v>
      </c>
      <c r="B10" s="182" t="s">
        <v>1437</v>
      </c>
      <c r="C10" s="53" t="s">
        <v>136</v>
      </c>
      <c r="D10" s="1">
        <v>4</v>
      </c>
      <c r="E10" s="56" t="s">
        <v>201</v>
      </c>
      <c r="F10" s="56" t="s">
        <v>202</v>
      </c>
      <c r="G10" s="57" t="s">
        <v>203</v>
      </c>
      <c r="H10" s="67" t="s">
        <v>89</v>
      </c>
      <c r="I10" s="68">
        <v>33979</v>
      </c>
      <c r="J10" s="69" t="s">
        <v>383</v>
      </c>
      <c r="K10" s="70" t="s">
        <v>384</v>
      </c>
      <c r="L10" s="69" t="s">
        <v>77</v>
      </c>
      <c r="M10" s="71" t="s">
        <v>385</v>
      </c>
      <c r="N10" s="86" t="s">
        <v>631</v>
      </c>
      <c r="O10" s="87" t="s">
        <v>632</v>
      </c>
      <c r="P10" s="88" t="s">
        <v>633</v>
      </c>
      <c r="Q10" s="88" t="s">
        <v>634</v>
      </c>
      <c r="R10" s="86" t="s">
        <v>635</v>
      </c>
      <c r="S10" s="89">
        <v>4000</v>
      </c>
      <c r="T10" s="90" t="s">
        <v>74</v>
      </c>
      <c r="U10" s="90" t="s">
        <v>75</v>
      </c>
      <c r="V10" s="101"/>
      <c r="W10" s="98" t="s">
        <v>122</v>
      </c>
      <c r="X10" s="104">
        <v>4</v>
      </c>
      <c r="Y10" s="108" t="str">
        <f t="shared" si="0"/>
        <v>3</v>
      </c>
      <c r="Z10" s="104" t="s">
        <v>76</v>
      </c>
      <c r="AA10" s="115" t="str">
        <f t="shared" si="1"/>
        <v>3</v>
      </c>
      <c r="AB10" s="118">
        <v>1</v>
      </c>
      <c r="AC10" s="119">
        <v>8000</v>
      </c>
      <c r="AD10" s="69">
        <v>0</v>
      </c>
      <c r="AE10" s="69">
        <v>0</v>
      </c>
      <c r="AF10" s="69">
        <v>0</v>
      </c>
      <c r="AG10" s="108">
        <f t="shared" si="3"/>
        <v>8000</v>
      </c>
      <c r="AH10" s="133">
        <f t="shared" si="4"/>
        <v>1600</v>
      </c>
      <c r="AI10" s="132" t="e">
        <f>LOOKUP(AH10,#REF!,#REF!)</f>
        <v>#REF!</v>
      </c>
      <c r="AJ10" s="108">
        <f t="shared" si="5"/>
        <v>96000</v>
      </c>
      <c r="AK10" s="89">
        <v>0</v>
      </c>
      <c r="AL10" s="89">
        <v>783</v>
      </c>
      <c r="AM10" s="89">
        <v>0</v>
      </c>
      <c r="AN10" s="89">
        <v>0</v>
      </c>
      <c r="AO10" s="250">
        <f t="shared" si="6"/>
        <v>783</v>
      </c>
      <c r="AP10" s="311">
        <v>1204</v>
      </c>
      <c r="AQ10" s="251" t="e">
        <f t="shared" si="7"/>
        <v>#VALUE!</v>
      </c>
      <c r="AR10" s="133" t="e">
        <f t="shared" si="17"/>
        <v>#VALUE!</v>
      </c>
      <c r="AS10" s="138" t="s">
        <v>1115</v>
      </c>
      <c r="AT10" s="139">
        <v>3000</v>
      </c>
      <c r="AU10" s="139">
        <v>500</v>
      </c>
      <c r="AV10" s="213">
        <f t="shared" si="8"/>
        <v>6.25E-2</v>
      </c>
      <c r="AW10" s="133" t="str">
        <f t="shared" si="9"/>
        <v>0</v>
      </c>
      <c r="AX10" s="139" t="s">
        <v>76</v>
      </c>
      <c r="AY10" s="139">
        <v>2500</v>
      </c>
      <c r="AZ10" s="139">
        <v>32783</v>
      </c>
      <c r="BA10" s="207">
        <f t="shared" si="10"/>
        <v>-24783</v>
      </c>
      <c r="BB10" s="207">
        <f t="shared" si="11"/>
        <v>393396</v>
      </c>
      <c r="BC10" s="145" t="s">
        <v>1186</v>
      </c>
      <c r="BD10" s="146" t="s">
        <v>1196</v>
      </c>
      <c r="BE10" s="146" t="s">
        <v>1197</v>
      </c>
      <c r="BF10" s="148" t="s">
        <v>1198</v>
      </c>
      <c r="BG10" s="164" t="str">
        <f t="shared" si="12"/>
        <v>0</v>
      </c>
      <c r="BH10" s="170" t="s">
        <v>1322</v>
      </c>
      <c r="BI10" s="133" t="e">
        <f>LOOKUP($BH10,#REF!,#REF!)</f>
        <v>#REF!</v>
      </c>
      <c r="BJ10" s="171">
        <v>12000000</v>
      </c>
      <c r="BK10" s="146" t="s">
        <v>1352</v>
      </c>
      <c r="BL10" s="146" t="s">
        <v>1350</v>
      </c>
      <c r="BM10" s="176">
        <v>0</v>
      </c>
      <c r="BN10" s="146" t="s">
        <v>1350</v>
      </c>
      <c r="BO10" s="11" t="str">
        <f t="shared" si="2"/>
        <v>0</v>
      </c>
      <c r="BP10" s="234">
        <v>300000</v>
      </c>
      <c r="BQ10" s="171">
        <v>0</v>
      </c>
      <c r="BR10" s="234">
        <v>0</v>
      </c>
      <c r="BS10" s="172" t="s">
        <v>1343</v>
      </c>
      <c r="BT10" s="246">
        <f t="shared" si="13"/>
        <v>12300000</v>
      </c>
      <c r="BU10" s="10" t="e">
        <f t="shared" si="14"/>
        <v>#REF!</v>
      </c>
      <c r="BV10" s="12">
        <f t="shared" si="15"/>
        <v>0</v>
      </c>
      <c r="BW10" s="12" t="e">
        <f t="shared" si="16"/>
        <v>#REF!</v>
      </c>
      <c r="BX10" s="4"/>
      <c r="CM10" s="1"/>
      <c r="CN10" s="1"/>
      <c r="CO10" s="1"/>
    </row>
    <row r="11" spans="1:93" ht="51.75" customHeight="1">
      <c r="A11" s="1" t="s">
        <v>1539</v>
      </c>
      <c r="B11" s="182" t="s">
        <v>1438</v>
      </c>
      <c r="C11" s="53" t="s">
        <v>136</v>
      </c>
      <c r="D11" s="1">
        <v>5</v>
      </c>
      <c r="E11" s="56" t="s">
        <v>204</v>
      </c>
      <c r="F11" s="56" t="s">
        <v>205</v>
      </c>
      <c r="G11" s="57" t="s">
        <v>203</v>
      </c>
      <c r="H11" s="67" t="s">
        <v>89</v>
      </c>
      <c r="I11" s="68">
        <v>35100</v>
      </c>
      <c r="J11" s="69" t="s">
        <v>386</v>
      </c>
      <c r="K11" s="70" t="s">
        <v>387</v>
      </c>
      <c r="L11" s="69" t="s">
        <v>91</v>
      </c>
      <c r="M11" s="71" t="s">
        <v>388</v>
      </c>
      <c r="N11" s="86" t="s">
        <v>636</v>
      </c>
      <c r="O11" s="87" t="s">
        <v>637</v>
      </c>
      <c r="P11" s="88" t="s">
        <v>638</v>
      </c>
      <c r="Q11" s="88" t="s">
        <v>639</v>
      </c>
      <c r="R11" s="86" t="s">
        <v>640</v>
      </c>
      <c r="S11" s="89">
        <v>10000</v>
      </c>
      <c r="T11" s="90" t="s">
        <v>74</v>
      </c>
      <c r="U11" s="90" t="s">
        <v>75</v>
      </c>
      <c r="V11" s="101"/>
      <c r="W11" s="98" t="s">
        <v>1034</v>
      </c>
      <c r="X11" s="104">
        <v>5</v>
      </c>
      <c r="Y11" s="108" t="str">
        <f t="shared" si="0"/>
        <v>3</v>
      </c>
      <c r="Z11" s="104" t="s">
        <v>76</v>
      </c>
      <c r="AA11" s="115" t="str">
        <f t="shared" si="1"/>
        <v>3</v>
      </c>
      <c r="AB11" s="118">
        <v>1</v>
      </c>
      <c r="AC11" s="119">
        <v>25000</v>
      </c>
      <c r="AD11" s="69">
        <v>0</v>
      </c>
      <c r="AE11" s="69">
        <v>0</v>
      </c>
      <c r="AF11" s="69">
        <v>0</v>
      </c>
      <c r="AG11" s="108">
        <f t="shared" si="3"/>
        <v>25000</v>
      </c>
      <c r="AH11" s="133">
        <f t="shared" si="4"/>
        <v>4166.666666666667</v>
      </c>
      <c r="AI11" s="132" t="e">
        <f>LOOKUP(AH11,#REF!,#REF!)</f>
        <v>#REF!</v>
      </c>
      <c r="AJ11" s="108">
        <f t="shared" si="5"/>
        <v>300000</v>
      </c>
      <c r="AK11" s="89">
        <v>205</v>
      </c>
      <c r="AL11" s="89">
        <v>4191</v>
      </c>
      <c r="AM11" s="89">
        <v>1200</v>
      </c>
      <c r="AN11" s="89">
        <v>0</v>
      </c>
      <c r="AO11" s="250">
        <f t="shared" si="6"/>
        <v>5596</v>
      </c>
      <c r="AP11" s="311">
        <v>1205</v>
      </c>
      <c r="AQ11" s="251" t="e">
        <f t="shared" si="7"/>
        <v>#VALUE!</v>
      </c>
      <c r="AR11" s="133" t="e">
        <f t="shared" si="17"/>
        <v>#VALUE!</v>
      </c>
      <c r="AS11" s="138" t="s">
        <v>1116</v>
      </c>
      <c r="AT11" s="139">
        <v>8000</v>
      </c>
      <c r="AU11" s="139">
        <v>1500</v>
      </c>
      <c r="AV11" s="213">
        <f t="shared" si="8"/>
        <v>0.06</v>
      </c>
      <c r="AW11" s="133" t="str">
        <f t="shared" si="9"/>
        <v>0</v>
      </c>
      <c r="AX11" s="139" t="s">
        <v>76</v>
      </c>
      <c r="AY11" s="139">
        <v>2000</v>
      </c>
      <c r="AZ11" s="139">
        <v>32562</v>
      </c>
      <c r="BA11" s="207">
        <f t="shared" si="10"/>
        <v>-7562</v>
      </c>
      <c r="BB11" s="207">
        <f t="shared" si="11"/>
        <v>390744</v>
      </c>
      <c r="BC11" s="145" t="s">
        <v>143</v>
      </c>
      <c r="BD11" s="149" t="s">
        <v>76</v>
      </c>
      <c r="BE11" s="149" t="s">
        <v>76</v>
      </c>
      <c r="BF11" s="149" t="s">
        <v>76</v>
      </c>
      <c r="BG11" s="164" t="str">
        <f t="shared" si="12"/>
        <v>2</v>
      </c>
      <c r="BH11" s="171" t="s">
        <v>1323</v>
      </c>
      <c r="BI11" s="133" t="e">
        <f>LOOKUP($BH11,#REF!,#REF!)</f>
        <v>#REF!</v>
      </c>
      <c r="BJ11" s="234">
        <v>200000</v>
      </c>
      <c r="BK11" s="146" t="s">
        <v>1353</v>
      </c>
      <c r="BL11" s="146" t="s">
        <v>1354</v>
      </c>
      <c r="BM11" s="176">
        <v>0</v>
      </c>
      <c r="BN11" s="146" t="s">
        <v>1354</v>
      </c>
      <c r="BO11" s="11" t="str">
        <f t="shared" si="2"/>
        <v>0</v>
      </c>
      <c r="BP11" s="234">
        <v>1000000</v>
      </c>
      <c r="BQ11" s="171">
        <v>0</v>
      </c>
      <c r="BR11" s="234">
        <v>0</v>
      </c>
      <c r="BS11" s="172" t="s">
        <v>1343</v>
      </c>
      <c r="BT11" s="246">
        <f t="shared" si="13"/>
        <v>1200000</v>
      </c>
      <c r="BU11" s="10" t="e">
        <f t="shared" si="14"/>
        <v>#REF!</v>
      </c>
      <c r="BV11" s="12">
        <f t="shared" si="15"/>
        <v>0</v>
      </c>
      <c r="BW11" s="12" t="e">
        <f t="shared" si="16"/>
        <v>#REF!</v>
      </c>
      <c r="BX11" s="4"/>
      <c r="CM11" s="1"/>
      <c r="CN11" s="1"/>
      <c r="CO11" s="1"/>
    </row>
    <row r="12" spans="1:93" ht="51.75" customHeight="1">
      <c r="A12" s="1" t="s">
        <v>1539</v>
      </c>
      <c r="B12" s="182" t="s">
        <v>1439</v>
      </c>
      <c r="C12" s="53" t="s">
        <v>136</v>
      </c>
      <c r="D12" s="1">
        <v>6</v>
      </c>
      <c r="E12" s="56" t="s">
        <v>206</v>
      </c>
      <c r="F12" s="56" t="s">
        <v>207</v>
      </c>
      <c r="G12" s="57" t="s">
        <v>203</v>
      </c>
      <c r="H12" s="67" t="s">
        <v>89</v>
      </c>
      <c r="I12" s="68">
        <v>34884</v>
      </c>
      <c r="J12" s="69" t="s">
        <v>389</v>
      </c>
      <c r="K12" s="70" t="s">
        <v>98</v>
      </c>
      <c r="L12" s="69" t="s">
        <v>91</v>
      </c>
      <c r="M12" s="71" t="s">
        <v>390</v>
      </c>
      <c r="N12" s="86" t="s">
        <v>641</v>
      </c>
      <c r="O12" s="87" t="s">
        <v>642</v>
      </c>
      <c r="P12" s="88" t="s">
        <v>643</v>
      </c>
      <c r="Q12" s="91" t="s">
        <v>644</v>
      </c>
      <c r="R12" s="86" t="s">
        <v>645</v>
      </c>
      <c r="S12" s="89">
        <v>5400</v>
      </c>
      <c r="T12" s="90" t="s">
        <v>74</v>
      </c>
      <c r="U12" s="90" t="s">
        <v>75</v>
      </c>
      <c r="V12" s="101"/>
      <c r="W12" s="105" t="s">
        <v>1035</v>
      </c>
      <c r="X12" s="104">
        <v>4</v>
      </c>
      <c r="Y12" s="108" t="str">
        <f t="shared" si="0"/>
        <v>3</v>
      </c>
      <c r="Z12" s="104">
        <v>1</v>
      </c>
      <c r="AA12" s="115" t="str">
        <f t="shared" si="1"/>
        <v>1</v>
      </c>
      <c r="AB12" s="118">
        <v>1</v>
      </c>
      <c r="AC12" s="119">
        <v>30000</v>
      </c>
      <c r="AD12" s="69">
        <v>0</v>
      </c>
      <c r="AE12" s="69">
        <v>0</v>
      </c>
      <c r="AF12" s="69">
        <v>0</v>
      </c>
      <c r="AG12" s="108">
        <f t="shared" si="3"/>
        <v>30000</v>
      </c>
      <c r="AH12" s="133">
        <f t="shared" si="4"/>
        <v>6000</v>
      </c>
      <c r="AI12" s="132" t="e">
        <f>LOOKUP(AH12,#REF!,#REF!)</f>
        <v>#REF!</v>
      </c>
      <c r="AJ12" s="108">
        <f t="shared" si="5"/>
        <v>360000</v>
      </c>
      <c r="AK12" s="89">
        <v>528</v>
      </c>
      <c r="AL12" s="89">
        <v>1324</v>
      </c>
      <c r="AM12" s="89">
        <v>0</v>
      </c>
      <c r="AN12" s="89">
        <v>0</v>
      </c>
      <c r="AO12" s="250">
        <f t="shared" si="6"/>
        <v>1852</v>
      </c>
      <c r="AP12" s="311">
        <v>1206</v>
      </c>
      <c r="AQ12" s="251">
        <f t="shared" si="7"/>
        <v>1206</v>
      </c>
      <c r="AR12" s="133" t="str">
        <f t="shared" si="17"/>
        <v>2</v>
      </c>
      <c r="AS12" s="138" t="s">
        <v>1117</v>
      </c>
      <c r="AT12" s="139">
        <v>12000</v>
      </c>
      <c r="AU12" s="139">
        <v>1000</v>
      </c>
      <c r="AV12" s="213">
        <f t="shared" si="8"/>
        <v>3.3333333333333333E-2</v>
      </c>
      <c r="AW12" s="133" t="str">
        <f t="shared" si="9"/>
        <v>0</v>
      </c>
      <c r="AX12" s="139" t="s">
        <v>76</v>
      </c>
      <c r="AY12" s="139">
        <v>1000</v>
      </c>
      <c r="AZ12" s="139">
        <v>29400</v>
      </c>
      <c r="BA12" s="207">
        <f t="shared" si="10"/>
        <v>600</v>
      </c>
      <c r="BB12" s="207">
        <f t="shared" si="11"/>
        <v>352800</v>
      </c>
      <c r="BC12" s="145" t="s">
        <v>143</v>
      </c>
      <c r="BD12" s="149" t="s">
        <v>76</v>
      </c>
      <c r="BE12" s="149" t="s">
        <v>76</v>
      </c>
      <c r="BF12" s="149" t="s">
        <v>76</v>
      </c>
      <c r="BG12" s="164" t="str">
        <f t="shared" si="12"/>
        <v>2</v>
      </c>
      <c r="BH12" s="169">
        <v>0</v>
      </c>
      <c r="BI12" s="133" t="e">
        <f>LOOKUP($BH12,#REF!,#REF!)</f>
        <v>#REF!</v>
      </c>
      <c r="BJ12" s="233">
        <v>0</v>
      </c>
      <c r="BK12" s="155" t="s">
        <v>1355</v>
      </c>
      <c r="BL12" s="146" t="s">
        <v>1354</v>
      </c>
      <c r="BM12" s="176">
        <v>0</v>
      </c>
      <c r="BN12" s="146" t="s">
        <v>1354</v>
      </c>
      <c r="BO12" s="11" t="str">
        <f t="shared" si="2"/>
        <v>0</v>
      </c>
      <c r="BP12" s="234">
        <v>2200000</v>
      </c>
      <c r="BQ12" s="171">
        <v>12000</v>
      </c>
      <c r="BR12" s="234">
        <v>0</v>
      </c>
      <c r="BS12" s="172" t="s">
        <v>1343</v>
      </c>
      <c r="BT12" s="246">
        <f t="shared" si="13"/>
        <v>2212000</v>
      </c>
      <c r="BU12" s="10" t="e">
        <f t="shared" si="14"/>
        <v>#REF!</v>
      </c>
      <c r="BV12" s="12">
        <f t="shared" si="15"/>
        <v>0</v>
      </c>
      <c r="BW12" s="12" t="e">
        <f t="shared" si="16"/>
        <v>#REF!</v>
      </c>
      <c r="BX12" s="4"/>
      <c r="CM12" s="1"/>
      <c r="CN12" s="1"/>
      <c r="CO12" s="1"/>
    </row>
    <row r="13" spans="1:93" ht="51.75" customHeight="1">
      <c r="A13" s="1" t="s">
        <v>1539</v>
      </c>
      <c r="B13" s="182" t="s">
        <v>1440</v>
      </c>
      <c r="C13" s="53" t="s">
        <v>136</v>
      </c>
      <c r="D13" s="1">
        <v>7</v>
      </c>
      <c r="E13" s="56" t="s">
        <v>208</v>
      </c>
      <c r="F13" s="56" t="s">
        <v>179</v>
      </c>
      <c r="G13" s="57" t="s">
        <v>203</v>
      </c>
      <c r="H13" s="67" t="s">
        <v>89</v>
      </c>
      <c r="I13" s="68">
        <v>34111</v>
      </c>
      <c r="J13" s="69" t="s">
        <v>391</v>
      </c>
      <c r="K13" s="70" t="s">
        <v>100</v>
      </c>
      <c r="L13" s="69" t="s">
        <v>91</v>
      </c>
      <c r="M13" s="71" t="s">
        <v>392</v>
      </c>
      <c r="N13" s="86" t="s">
        <v>646</v>
      </c>
      <c r="O13" s="87" t="s">
        <v>647</v>
      </c>
      <c r="P13" s="88" t="s">
        <v>648</v>
      </c>
      <c r="Q13" s="88" t="s">
        <v>649</v>
      </c>
      <c r="R13" s="86" t="s">
        <v>650</v>
      </c>
      <c r="S13" s="89">
        <v>7000</v>
      </c>
      <c r="T13" s="90" t="s">
        <v>74</v>
      </c>
      <c r="U13" s="90" t="s">
        <v>75</v>
      </c>
      <c r="V13" s="101"/>
      <c r="W13" s="98" t="s">
        <v>1036</v>
      </c>
      <c r="X13" s="104">
        <v>3</v>
      </c>
      <c r="Y13" s="108" t="str">
        <f t="shared" si="0"/>
        <v>2</v>
      </c>
      <c r="Z13" s="104" t="s">
        <v>76</v>
      </c>
      <c r="AA13" s="115" t="str">
        <f t="shared" si="1"/>
        <v>3</v>
      </c>
      <c r="AB13" s="118">
        <v>1</v>
      </c>
      <c r="AC13" s="119">
        <v>32437</v>
      </c>
      <c r="AD13" s="69">
        <v>0</v>
      </c>
      <c r="AE13" s="69">
        <v>0</v>
      </c>
      <c r="AF13" s="69">
        <v>0</v>
      </c>
      <c r="AG13" s="108">
        <f t="shared" si="3"/>
        <v>32437</v>
      </c>
      <c r="AH13" s="133">
        <f t="shared" si="4"/>
        <v>8109.25</v>
      </c>
      <c r="AI13" s="132" t="e">
        <f>LOOKUP(AH13,#REF!,#REF!)</f>
        <v>#REF!</v>
      </c>
      <c r="AJ13" s="108">
        <f t="shared" si="5"/>
        <v>389244</v>
      </c>
      <c r="AK13" s="89">
        <v>413</v>
      </c>
      <c r="AL13" s="89">
        <v>2682</v>
      </c>
      <c r="AM13" s="89">
        <v>2146</v>
      </c>
      <c r="AN13" s="89">
        <v>350</v>
      </c>
      <c r="AO13" s="250">
        <f t="shared" si="6"/>
        <v>5591</v>
      </c>
      <c r="AP13" s="311">
        <v>1207</v>
      </c>
      <c r="AQ13" s="251" t="e">
        <f t="shared" si="7"/>
        <v>#VALUE!</v>
      </c>
      <c r="AR13" s="133" t="e">
        <f t="shared" si="17"/>
        <v>#VALUE!</v>
      </c>
      <c r="AS13" s="138" t="s">
        <v>1116</v>
      </c>
      <c r="AT13" s="139">
        <v>17000</v>
      </c>
      <c r="AU13" s="139">
        <v>3500</v>
      </c>
      <c r="AV13" s="213">
        <f t="shared" si="8"/>
        <v>0.10790147054289854</v>
      </c>
      <c r="AW13" s="133" t="str">
        <f t="shared" si="9"/>
        <v>0</v>
      </c>
      <c r="AX13" s="139" t="s">
        <v>76</v>
      </c>
      <c r="AY13" s="139">
        <v>4500</v>
      </c>
      <c r="AZ13" s="139">
        <v>47257</v>
      </c>
      <c r="BA13" s="207">
        <f t="shared" si="10"/>
        <v>-14820</v>
      </c>
      <c r="BB13" s="207">
        <f t="shared" si="11"/>
        <v>567084</v>
      </c>
      <c r="BC13" s="145" t="s">
        <v>1186</v>
      </c>
      <c r="BD13" s="146" t="s">
        <v>1199</v>
      </c>
      <c r="BE13" s="146" t="s">
        <v>1188</v>
      </c>
      <c r="BF13" s="148" t="s">
        <v>1200</v>
      </c>
      <c r="BG13" s="164" t="str">
        <f t="shared" si="12"/>
        <v>0</v>
      </c>
      <c r="BH13" s="169">
        <v>0</v>
      </c>
      <c r="BI13" s="133" t="e">
        <f>LOOKUP($BH13,#REF!,#REF!)</f>
        <v>#REF!</v>
      </c>
      <c r="BJ13" s="233">
        <v>0</v>
      </c>
      <c r="BK13" s="146" t="s">
        <v>1356</v>
      </c>
      <c r="BL13" s="146" t="s">
        <v>1357</v>
      </c>
      <c r="BM13" s="176">
        <v>0</v>
      </c>
      <c r="BN13" s="146" t="s">
        <v>1357</v>
      </c>
      <c r="BO13" s="11" t="str">
        <f t="shared" si="2"/>
        <v>0</v>
      </c>
      <c r="BP13" s="234">
        <v>5000000</v>
      </c>
      <c r="BQ13" s="171">
        <v>109000</v>
      </c>
      <c r="BR13" s="234">
        <v>140000</v>
      </c>
      <c r="BS13" s="172" t="s">
        <v>1343</v>
      </c>
      <c r="BT13" s="246">
        <f t="shared" si="13"/>
        <v>5249000</v>
      </c>
      <c r="BU13" s="10" t="e">
        <f t="shared" si="14"/>
        <v>#REF!</v>
      </c>
      <c r="BV13" s="12">
        <f t="shared" si="15"/>
        <v>0</v>
      </c>
      <c r="BW13" s="12" t="e">
        <f t="shared" si="16"/>
        <v>#REF!</v>
      </c>
      <c r="BX13" s="4"/>
      <c r="CM13" s="1"/>
      <c r="CN13" s="1"/>
      <c r="CO13" s="1"/>
    </row>
    <row r="14" spans="1:93" ht="51.75" customHeight="1">
      <c r="A14" s="1" t="s">
        <v>1539</v>
      </c>
      <c r="B14" s="182" t="s">
        <v>1441</v>
      </c>
      <c r="C14" s="53" t="s">
        <v>136</v>
      </c>
      <c r="D14" s="1">
        <v>8</v>
      </c>
      <c r="E14" s="56" t="s">
        <v>209</v>
      </c>
      <c r="F14" s="56" t="s">
        <v>210</v>
      </c>
      <c r="G14" s="57" t="s">
        <v>203</v>
      </c>
      <c r="H14" s="67" t="s">
        <v>89</v>
      </c>
      <c r="I14" s="68">
        <v>34009</v>
      </c>
      <c r="J14" s="69" t="s">
        <v>393</v>
      </c>
      <c r="K14" s="70" t="s">
        <v>103</v>
      </c>
      <c r="L14" s="69" t="s">
        <v>91</v>
      </c>
      <c r="M14" s="71" t="s">
        <v>394</v>
      </c>
      <c r="N14" s="86" t="s">
        <v>651</v>
      </c>
      <c r="O14" s="87" t="s">
        <v>652</v>
      </c>
      <c r="P14" s="88" t="s">
        <v>653</v>
      </c>
      <c r="Q14" s="88" t="s">
        <v>654</v>
      </c>
      <c r="R14" s="86" t="s">
        <v>655</v>
      </c>
      <c r="S14" s="89">
        <v>4500</v>
      </c>
      <c r="T14" s="90" t="s">
        <v>74</v>
      </c>
      <c r="U14" s="90" t="s">
        <v>620</v>
      </c>
      <c r="V14" s="101"/>
      <c r="W14" s="98" t="s">
        <v>1033</v>
      </c>
      <c r="X14" s="104">
        <v>3</v>
      </c>
      <c r="Y14" s="108" t="str">
        <f t="shared" si="0"/>
        <v>2</v>
      </c>
      <c r="Z14" s="104">
        <v>2</v>
      </c>
      <c r="AA14" s="115" t="str">
        <f t="shared" si="1"/>
        <v>1</v>
      </c>
      <c r="AB14" s="118">
        <v>3</v>
      </c>
      <c r="AC14" s="119">
        <v>10971</v>
      </c>
      <c r="AD14" s="69">
        <v>7000</v>
      </c>
      <c r="AE14" s="69">
        <v>0</v>
      </c>
      <c r="AF14" s="69">
        <v>0</v>
      </c>
      <c r="AG14" s="108">
        <f t="shared" si="3"/>
        <v>17971</v>
      </c>
      <c r="AH14" s="133">
        <f t="shared" si="4"/>
        <v>2995.1666666666665</v>
      </c>
      <c r="AI14" s="132" t="e">
        <f>LOOKUP(AH14,#REF!,#REF!)</f>
        <v>#REF!</v>
      </c>
      <c r="AJ14" s="108">
        <f t="shared" si="5"/>
        <v>215652</v>
      </c>
      <c r="AK14" s="89">
        <v>210</v>
      </c>
      <c r="AL14" s="89">
        <v>3383</v>
      </c>
      <c r="AM14" s="89">
        <v>1200</v>
      </c>
      <c r="AN14" s="89">
        <v>0</v>
      </c>
      <c r="AO14" s="250">
        <f t="shared" si="6"/>
        <v>4793</v>
      </c>
      <c r="AP14" s="311">
        <v>1208</v>
      </c>
      <c r="AQ14" s="251">
        <f t="shared" si="7"/>
        <v>604</v>
      </c>
      <c r="AR14" s="133" t="str">
        <f t="shared" si="17"/>
        <v>2</v>
      </c>
      <c r="AS14" s="138" t="s">
        <v>1118</v>
      </c>
      <c r="AT14" s="139">
        <v>3000</v>
      </c>
      <c r="AU14" s="139">
        <v>500</v>
      </c>
      <c r="AV14" s="213">
        <f t="shared" si="8"/>
        <v>2.782260308274442E-2</v>
      </c>
      <c r="AW14" s="133" t="str">
        <f t="shared" si="9"/>
        <v>0</v>
      </c>
      <c r="AX14" s="139">
        <v>12000</v>
      </c>
      <c r="AY14" s="139">
        <v>4500</v>
      </c>
      <c r="AZ14" s="139">
        <v>39750</v>
      </c>
      <c r="BA14" s="207">
        <f t="shared" si="10"/>
        <v>-21779</v>
      </c>
      <c r="BB14" s="207">
        <f t="shared" si="11"/>
        <v>477000</v>
      </c>
      <c r="BC14" s="145" t="s">
        <v>1186</v>
      </c>
      <c r="BD14" s="146" t="s">
        <v>1201</v>
      </c>
      <c r="BE14" s="146" t="s">
        <v>1202</v>
      </c>
      <c r="BF14" s="148" t="s">
        <v>1203</v>
      </c>
      <c r="BG14" s="164" t="str">
        <f t="shared" si="12"/>
        <v>0</v>
      </c>
      <c r="BH14" s="169">
        <v>0</v>
      </c>
      <c r="BI14" s="133" t="e">
        <f>LOOKUP($BH14,#REF!,#REF!)</f>
        <v>#REF!</v>
      </c>
      <c r="BJ14" s="233">
        <v>0</v>
      </c>
      <c r="BK14" s="149" t="s">
        <v>76</v>
      </c>
      <c r="BL14" s="149" t="s">
        <v>76</v>
      </c>
      <c r="BM14" s="176">
        <v>0</v>
      </c>
      <c r="BN14" s="149" t="s">
        <v>76</v>
      </c>
      <c r="BO14" s="11" t="str">
        <f t="shared" si="2"/>
        <v>0</v>
      </c>
      <c r="BP14" s="172" t="s">
        <v>1343</v>
      </c>
      <c r="BQ14" s="172" t="s">
        <v>1343</v>
      </c>
      <c r="BR14" s="172" t="s">
        <v>1343</v>
      </c>
      <c r="BS14" s="172" t="s">
        <v>1343</v>
      </c>
      <c r="BT14" s="246">
        <f t="shared" si="13"/>
        <v>0</v>
      </c>
      <c r="BU14" s="10" t="e">
        <f t="shared" si="14"/>
        <v>#REF!</v>
      </c>
      <c r="BV14" s="12">
        <f t="shared" si="15"/>
        <v>0</v>
      </c>
      <c r="BW14" s="12" t="e">
        <f t="shared" si="16"/>
        <v>#REF!</v>
      </c>
      <c r="BX14" s="4"/>
      <c r="CM14" s="1"/>
      <c r="CN14" s="1"/>
      <c r="CO14" s="1"/>
    </row>
    <row r="15" spans="1:93" ht="51.75" customHeight="1">
      <c r="A15" s="1" t="s">
        <v>1539</v>
      </c>
      <c r="B15" s="182" t="s">
        <v>1442</v>
      </c>
      <c r="C15" s="53" t="s">
        <v>136</v>
      </c>
      <c r="D15" s="1">
        <v>9</v>
      </c>
      <c r="E15" s="56" t="s">
        <v>211</v>
      </c>
      <c r="F15" s="56" t="s">
        <v>181</v>
      </c>
      <c r="G15" s="57" t="s">
        <v>203</v>
      </c>
      <c r="H15" s="67" t="s">
        <v>139</v>
      </c>
      <c r="I15" s="68">
        <v>35310</v>
      </c>
      <c r="J15" s="69" t="s">
        <v>395</v>
      </c>
      <c r="K15" s="72" t="s">
        <v>106</v>
      </c>
      <c r="L15" s="69" t="s">
        <v>91</v>
      </c>
      <c r="M15" s="71" t="s">
        <v>396</v>
      </c>
      <c r="N15" s="86" t="s">
        <v>656</v>
      </c>
      <c r="O15" s="87" t="s">
        <v>657</v>
      </c>
      <c r="P15" s="88" t="s">
        <v>658</v>
      </c>
      <c r="Q15" s="88" t="s">
        <v>659</v>
      </c>
      <c r="R15" s="86" t="s">
        <v>640</v>
      </c>
      <c r="S15" s="89" t="s">
        <v>115</v>
      </c>
      <c r="T15" s="90" t="s">
        <v>74</v>
      </c>
      <c r="U15" s="90" t="s">
        <v>75</v>
      </c>
      <c r="V15" s="101"/>
      <c r="W15" s="98" t="s">
        <v>1037</v>
      </c>
      <c r="X15" s="104">
        <v>6</v>
      </c>
      <c r="Y15" s="108" t="str">
        <f t="shared" si="0"/>
        <v>5</v>
      </c>
      <c r="Z15" s="104">
        <v>3</v>
      </c>
      <c r="AA15" s="115" t="str">
        <f t="shared" si="1"/>
        <v>1</v>
      </c>
      <c r="AB15" s="118">
        <v>1</v>
      </c>
      <c r="AC15" s="119">
        <v>65470</v>
      </c>
      <c r="AD15" s="69">
        <v>0</v>
      </c>
      <c r="AE15" s="69">
        <v>0</v>
      </c>
      <c r="AF15" s="69">
        <v>0</v>
      </c>
      <c r="AG15" s="108">
        <f t="shared" si="3"/>
        <v>65470</v>
      </c>
      <c r="AH15" s="133">
        <f t="shared" si="4"/>
        <v>9352.8571428571431</v>
      </c>
      <c r="AI15" s="132" t="e">
        <f>LOOKUP(AH15,#REF!,#REF!)</f>
        <v>#REF!</v>
      </c>
      <c r="AJ15" s="108">
        <f t="shared" si="5"/>
        <v>785640</v>
      </c>
      <c r="AK15" s="89">
        <v>200</v>
      </c>
      <c r="AL15" s="89">
        <v>4142</v>
      </c>
      <c r="AM15" s="89">
        <v>2205</v>
      </c>
      <c r="AN15" s="89">
        <v>0</v>
      </c>
      <c r="AO15" s="250">
        <f t="shared" si="6"/>
        <v>6547</v>
      </c>
      <c r="AP15" s="311">
        <v>1209</v>
      </c>
      <c r="AQ15" s="251">
        <f t="shared" si="7"/>
        <v>403</v>
      </c>
      <c r="AR15" s="133" t="str">
        <f t="shared" si="17"/>
        <v>3</v>
      </c>
      <c r="AS15" s="138" t="s">
        <v>1119</v>
      </c>
      <c r="AT15" s="139">
        <v>20000</v>
      </c>
      <c r="AU15" s="139">
        <v>4000</v>
      </c>
      <c r="AV15" s="213">
        <f t="shared" si="8"/>
        <v>6.1096685504811364E-2</v>
      </c>
      <c r="AW15" s="133" t="str">
        <f t="shared" si="9"/>
        <v>0</v>
      </c>
      <c r="AX15" s="139" t="s">
        <v>76</v>
      </c>
      <c r="AY15" s="139">
        <v>5000</v>
      </c>
      <c r="AZ15" s="139">
        <v>84913</v>
      </c>
      <c r="BA15" s="207">
        <f t="shared" si="10"/>
        <v>-19443</v>
      </c>
      <c r="BB15" s="207">
        <f t="shared" si="11"/>
        <v>1018956</v>
      </c>
      <c r="BC15" s="145" t="s">
        <v>1186</v>
      </c>
      <c r="BD15" s="146" t="s">
        <v>1199</v>
      </c>
      <c r="BE15" s="146" t="s">
        <v>1204</v>
      </c>
      <c r="BF15" s="148" t="s">
        <v>1205</v>
      </c>
      <c r="BG15" s="164" t="str">
        <f t="shared" si="12"/>
        <v>0</v>
      </c>
      <c r="BH15" s="172" t="s">
        <v>1324</v>
      </c>
      <c r="BI15" s="133" t="e">
        <f>LOOKUP($BH15,#REF!,#REF!)</f>
        <v>#REF!</v>
      </c>
      <c r="BJ15" s="171">
        <v>1200000</v>
      </c>
      <c r="BK15" s="146" t="s">
        <v>1358</v>
      </c>
      <c r="BL15" s="146" t="s">
        <v>1359</v>
      </c>
      <c r="BM15" s="176">
        <v>0</v>
      </c>
      <c r="BN15" s="146" t="s">
        <v>1359</v>
      </c>
      <c r="BO15" s="11" t="str">
        <f t="shared" si="2"/>
        <v>0</v>
      </c>
      <c r="BP15" s="234">
        <v>3000000</v>
      </c>
      <c r="BQ15" s="172" t="s">
        <v>1343</v>
      </c>
      <c r="BR15" s="172" t="s">
        <v>1343</v>
      </c>
      <c r="BS15" s="172" t="s">
        <v>1343</v>
      </c>
      <c r="BT15" s="246">
        <f t="shared" si="13"/>
        <v>4200000</v>
      </c>
      <c r="BU15" s="10" t="e">
        <f t="shared" si="14"/>
        <v>#REF!</v>
      </c>
      <c r="BV15" s="12">
        <f t="shared" si="15"/>
        <v>0</v>
      </c>
      <c r="BW15" s="12" t="e">
        <f t="shared" si="16"/>
        <v>#REF!</v>
      </c>
      <c r="BX15" s="4"/>
      <c r="CM15" s="1"/>
      <c r="CN15" s="1"/>
      <c r="CO15" s="1"/>
    </row>
    <row r="16" spans="1:93" ht="51.75" customHeight="1">
      <c r="A16" s="1" t="s">
        <v>1539</v>
      </c>
      <c r="B16" s="182" t="s">
        <v>1443</v>
      </c>
      <c r="C16" s="53" t="s">
        <v>136</v>
      </c>
      <c r="D16" s="1">
        <v>10</v>
      </c>
      <c r="E16" s="56" t="s">
        <v>212</v>
      </c>
      <c r="F16" s="56" t="s">
        <v>213</v>
      </c>
      <c r="G16" s="57" t="s">
        <v>203</v>
      </c>
      <c r="H16" s="67" t="s">
        <v>89</v>
      </c>
      <c r="I16" s="68">
        <v>34046</v>
      </c>
      <c r="J16" s="69" t="s">
        <v>397</v>
      </c>
      <c r="K16" s="70" t="s">
        <v>398</v>
      </c>
      <c r="L16" s="69" t="s">
        <v>77</v>
      </c>
      <c r="M16" s="71" t="s">
        <v>399</v>
      </c>
      <c r="N16" s="86" t="s">
        <v>660</v>
      </c>
      <c r="O16" s="87" t="s">
        <v>661</v>
      </c>
      <c r="P16" s="88" t="s">
        <v>662</v>
      </c>
      <c r="Q16" s="88" t="s">
        <v>663</v>
      </c>
      <c r="R16" s="86" t="s">
        <v>664</v>
      </c>
      <c r="S16" s="89" t="s">
        <v>115</v>
      </c>
      <c r="T16" s="90" t="s">
        <v>74</v>
      </c>
      <c r="U16" s="90" t="s">
        <v>620</v>
      </c>
      <c r="V16" s="101"/>
      <c r="W16" s="98" t="s">
        <v>1038</v>
      </c>
      <c r="X16" s="104">
        <v>5</v>
      </c>
      <c r="Y16" s="108" t="str">
        <f t="shared" si="0"/>
        <v>3</v>
      </c>
      <c r="Z16" s="104">
        <v>3</v>
      </c>
      <c r="AA16" s="115" t="str">
        <f t="shared" si="1"/>
        <v>1</v>
      </c>
      <c r="AB16" s="118">
        <v>1</v>
      </c>
      <c r="AC16" s="119">
        <v>11000</v>
      </c>
      <c r="AD16" s="69">
        <v>0</v>
      </c>
      <c r="AE16" s="69">
        <v>0</v>
      </c>
      <c r="AF16" s="69">
        <v>0</v>
      </c>
      <c r="AG16" s="108">
        <f t="shared" si="3"/>
        <v>11000</v>
      </c>
      <c r="AH16" s="133">
        <f t="shared" si="4"/>
        <v>1833.3333333333333</v>
      </c>
      <c r="AI16" s="132" t="e">
        <f>LOOKUP(AH16,#REF!,#REF!)</f>
        <v>#REF!</v>
      </c>
      <c r="AJ16" s="108">
        <f t="shared" si="5"/>
        <v>132000</v>
      </c>
      <c r="AK16" s="89">
        <v>0</v>
      </c>
      <c r="AL16" s="89">
        <v>1500</v>
      </c>
      <c r="AM16" s="89">
        <v>0</v>
      </c>
      <c r="AN16" s="89">
        <v>0</v>
      </c>
      <c r="AO16" s="250">
        <f t="shared" si="6"/>
        <v>1500</v>
      </c>
      <c r="AP16" s="311">
        <v>1210</v>
      </c>
      <c r="AQ16" s="251">
        <f t="shared" si="7"/>
        <v>403.33333333333331</v>
      </c>
      <c r="AR16" s="133" t="str">
        <f t="shared" si="17"/>
        <v>3</v>
      </c>
      <c r="AS16" s="138" t="s">
        <v>1120</v>
      </c>
      <c r="AT16" s="139">
        <v>4500</v>
      </c>
      <c r="AU16" s="139">
        <v>500</v>
      </c>
      <c r="AV16" s="213">
        <f t="shared" si="8"/>
        <v>4.5454545454545456E-2</v>
      </c>
      <c r="AW16" s="133" t="str">
        <f t="shared" si="9"/>
        <v>0</v>
      </c>
      <c r="AX16" s="139" t="s">
        <v>76</v>
      </c>
      <c r="AY16" s="139">
        <v>2000</v>
      </c>
      <c r="AZ16" s="139">
        <v>22833</v>
      </c>
      <c r="BA16" s="207">
        <f t="shared" si="10"/>
        <v>-11833</v>
      </c>
      <c r="BB16" s="207">
        <f t="shared" si="11"/>
        <v>273996</v>
      </c>
      <c r="BC16" s="145" t="s">
        <v>143</v>
      </c>
      <c r="BD16" s="149" t="s">
        <v>76</v>
      </c>
      <c r="BE16" s="149" t="s">
        <v>76</v>
      </c>
      <c r="BF16" s="149" t="s">
        <v>76</v>
      </c>
      <c r="BG16" s="164" t="str">
        <f t="shared" si="12"/>
        <v>2</v>
      </c>
      <c r="BH16" s="169">
        <v>0</v>
      </c>
      <c r="BI16" s="133" t="e">
        <f>LOOKUP($BH16,#REF!,#REF!)</f>
        <v>#REF!</v>
      </c>
      <c r="BJ16" s="233">
        <v>0</v>
      </c>
      <c r="BK16" s="146" t="s">
        <v>1360</v>
      </c>
      <c r="BL16" s="146" t="s">
        <v>1357</v>
      </c>
      <c r="BM16" s="176">
        <v>0</v>
      </c>
      <c r="BN16" s="146" t="s">
        <v>1357</v>
      </c>
      <c r="BO16" s="11" t="str">
        <f t="shared" si="2"/>
        <v>0</v>
      </c>
      <c r="BP16" s="234">
        <v>800000</v>
      </c>
      <c r="BQ16" s="172" t="s">
        <v>1343</v>
      </c>
      <c r="BR16" s="172" t="s">
        <v>1343</v>
      </c>
      <c r="BS16" s="172" t="s">
        <v>1343</v>
      </c>
      <c r="BT16" s="246">
        <f t="shared" si="13"/>
        <v>800000</v>
      </c>
      <c r="BU16" s="10" t="e">
        <f t="shared" si="14"/>
        <v>#REF!</v>
      </c>
      <c r="BV16" s="12">
        <f t="shared" si="15"/>
        <v>0</v>
      </c>
      <c r="BW16" s="12" t="e">
        <f t="shared" si="16"/>
        <v>#REF!</v>
      </c>
      <c r="BX16" s="4"/>
      <c r="CM16" s="1"/>
      <c r="CN16" s="1"/>
      <c r="CO16" s="1"/>
    </row>
    <row r="17" spans="1:93" ht="51.75" customHeight="1">
      <c r="A17" s="1" t="s">
        <v>1539</v>
      </c>
      <c r="B17" s="182" t="s">
        <v>1444</v>
      </c>
      <c r="C17" s="53" t="s">
        <v>136</v>
      </c>
      <c r="D17" s="1">
        <v>11</v>
      </c>
      <c r="E17" s="56" t="s">
        <v>214</v>
      </c>
      <c r="F17" s="56" t="s">
        <v>215</v>
      </c>
      <c r="G17" s="57" t="s">
        <v>203</v>
      </c>
      <c r="H17" s="67" t="s">
        <v>139</v>
      </c>
      <c r="I17" s="68">
        <v>32605</v>
      </c>
      <c r="J17" s="69" t="s">
        <v>400</v>
      </c>
      <c r="K17" s="70" t="s">
        <v>101</v>
      </c>
      <c r="L17" s="69" t="s">
        <v>91</v>
      </c>
      <c r="M17" s="71" t="s">
        <v>401</v>
      </c>
      <c r="N17" s="86" t="s">
        <v>665</v>
      </c>
      <c r="O17" s="87" t="s">
        <v>666</v>
      </c>
      <c r="P17" s="88" t="s">
        <v>667</v>
      </c>
      <c r="Q17" s="88" t="s">
        <v>668</v>
      </c>
      <c r="R17" s="86" t="s">
        <v>669</v>
      </c>
      <c r="S17" s="89">
        <v>3500</v>
      </c>
      <c r="T17" s="90" t="s">
        <v>74</v>
      </c>
      <c r="U17" s="90" t="s">
        <v>670</v>
      </c>
      <c r="V17" s="101"/>
      <c r="W17" s="98" t="s">
        <v>76</v>
      </c>
      <c r="X17" s="104">
        <v>2</v>
      </c>
      <c r="Y17" s="108" t="str">
        <f t="shared" si="0"/>
        <v>2</v>
      </c>
      <c r="Z17" s="104" t="s">
        <v>76</v>
      </c>
      <c r="AA17" s="115" t="str">
        <f t="shared" si="1"/>
        <v>3</v>
      </c>
      <c r="AB17" s="118" t="s">
        <v>76</v>
      </c>
      <c r="AC17" s="119">
        <v>0</v>
      </c>
      <c r="AD17" s="69">
        <v>0</v>
      </c>
      <c r="AE17" s="69">
        <v>0</v>
      </c>
      <c r="AF17" s="69">
        <v>0</v>
      </c>
      <c r="AG17" s="108">
        <f t="shared" si="3"/>
        <v>0</v>
      </c>
      <c r="AH17" s="133" t="e">
        <f t="shared" si="4"/>
        <v>#VALUE!</v>
      </c>
      <c r="AI17" s="132" t="e">
        <f>LOOKUP(AH17,#REF!,#REF!)</f>
        <v>#VALUE!</v>
      </c>
      <c r="AJ17" s="108">
        <f t="shared" si="5"/>
        <v>0</v>
      </c>
      <c r="AK17" s="89">
        <v>150</v>
      </c>
      <c r="AL17" s="89">
        <v>1000</v>
      </c>
      <c r="AM17" s="89">
        <v>0</v>
      </c>
      <c r="AN17" s="89">
        <v>0</v>
      </c>
      <c r="AO17" s="250">
        <f t="shared" si="6"/>
        <v>1150</v>
      </c>
      <c r="AP17" s="311">
        <v>1211</v>
      </c>
      <c r="AQ17" s="251" t="e">
        <f t="shared" si="7"/>
        <v>#VALUE!</v>
      </c>
      <c r="AR17" s="133" t="e">
        <f t="shared" si="17"/>
        <v>#VALUE!</v>
      </c>
      <c r="AS17" s="138" t="s">
        <v>1121</v>
      </c>
      <c r="AT17" s="139">
        <v>5000</v>
      </c>
      <c r="AU17" s="139" t="s">
        <v>76</v>
      </c>
      <c r="AV17" s="213" t="e">
        <f t="shared" si="8"/>
        <v>#VALUE!</v>
      </c>
      <c r="AW17" s="133" t="e">
        <f t="shared" si="9"/>
        <v>#VALUE!</v>
      </c>
      <c r="AX17" s="139">
        <v>5000</v>
      </c>
      <c r="AY17" s="139">
        <v>2000</v>
      </c>
      <c r="AZ17" s="139">
        <v>31233</v>
      </c>
      <c r="BA17" s="207">
        <f t="shared" si="10"/>
        <v>-31233</v>
      </c>
      <c r="BB17" s="207">
        <f t="shared" si="11"/>
        <v>374796</v>
      </c>
      <c r="BC17" s="145" t="s">
        <v>143</v>
      </c>
      <c r="BD17" s="149" t="s">
        <v>76</v>
      </c>
      <c r="BE17" s="149" t="s">
        <v>76</v>
      </c>
      <c r="BF17" s="149" t="s">
        <v>76</v>
      </c>
      <c r="BG17" s="164" t="str">
        <f t="shared" si="12"/>
        <v>2</v>
      </c>
      <c r="BH17" s="169">
        <v>0</v>
      </c>
      <c r="BI17" s="133" t="e">
        <f>LOOKUP($BH17,#REF!,#REF!)</f>
        <v>#REF!</v>
      </c>
      <c r="BJ17" s="233">
        <v>0</v>
      </c>
      <c r="BK17" s="149" t="s">
        <v>76</v>
      </c>
      <c r="BL17" s="149" t="s">
        <v>76</v>
      </c>
      <c r="BM17" s="176">
        <v>0</v>
      </c>
      <c r="BN17" s="149" t="s">
        <v>76</v>
      </c>
      <c r="BO17" s="11" t="str">
        <f t="shared" si="2"/>
        <v>0</v>
      </c>
      <c r="BP17" s="172" t="s">
        <v>1343</v>
      </c>
      <c r="BQ17" s="172" t="s">
        <v>1343</v>
      </c>
      <c r="BR17" s="172" t="s">
        <v>1343</v>
      </c>
      <c r="BS17" s="172" t="s">
        <v>1343</v>
      </c>
      <c r="BT17" s="246">
        <f t="shared" si="13"/>
        <v>0</v>
      </c>
      <c r="BU17" s="10" t="e">
        <f t="shared" si="14"/>
        <v>#VALUE!</v>
      </c>
      <c r="BV17" s="12">
        <f t="shared" si="15"/>
        <v>0</v>
      </c>
      <c r="BW17" s="12" t="e">
        <f t="shared" si="16"/>
        <v>#VALUE!</v>
      </c>
      <c r="BX17" s="4"/>
      <c r="CM17" s="1"/>
      <c r="CN17" s="1"/>
      <c r="CO17" s="1"/>
    </row>
    <row r="18" spans="1:93" ht="51.75" customHeight="1">
      <c r="A18" s="1" t="s">
        <v>1539</v>
      </c>
      <c r="B18" s="182" t="s">
        <v>1445</v>
      </c>
      <c r="C18" s="53" t="s">
        <v>136</v>
      </c>
      <c r="D18" s="1">
        <v>12</v>
      </c>
      <c r="E18" s="56" t="s">
        <v>216</v>
      </c>
      <c r="F18" s="56" t="s">
        <v>217</v>
      </c>
      <c r="G18" s="57" t="s">
        <v>218</v>
      </c>
      <c r="H18" s="67" t="s">
        <v>89</v>
      </c>
      <c r="I18" s="68">
        <v>34795</v>
      </c>
      <c r="J18" s="69" t="s">
        <v>402</v>
      </c>
      <c r="K18" s="70" t="s">
        <v>105</v>
      </c>
      <c r="L18" s="69" t="s">
        <v>91</v>
      </c>
      <c r="M18" s="71" t="s">
        <v>403</v>
      </c>
      <c r="N18" s="86" t="s">
        <v>671</v>
      </c>
      <c r="O18" s="87" t="s">
        <v>672</v>
      </c>
      <c r="P18" s="88" t="s">
        <v>673</v>
      </c>
      <c r="Q18" s="91" t="s">
        <v>674</v>
      </c>
      <c r="R18" s="86" t="s">
        <v>675</v>
      </c>
      <c r="S18" s="89">
        <v>11166</v>
      </c>
      <c r="T18" s="90" t="s">
        <v>74</v>
      </c>
      <c r="U18" s="90" t="s">
        <v>75</v>
      </c>
      <c r="V18" s="101"/>
      <c r="W18" s="98" t="s">
        <v>1039</v>
      </c>
      <c r="X18" s="104">
        <v>4</v>
      </c>
      <c r="Y18" s="108" t="str">
        <f t="shared" si="0"/>
        <v>3</v>
      </c>
      <c r="Z18" s="104" t="s">
        <v>76</v>
      </c>
      <c r="AA18" s="115" t="str">
        <f t="shared" si="1"/>
        <v>3</v>
      </c>
      <c r="AB18" s="118">
        <v>1</v>
      </c>
      <c r="AC18" s="119">
        <v>29000</v>
      </c>
      <c r="AD18" s="69">
        <v>0</v>
      </c>
      <c r="AE18" s="69">
        <v>0</v>
      </c>
      <c r="AF18" s="69">
        <v>0</v>
      </c>
      <c r="AG18" s="108">
        <f t="shared" si="3"/>
        <v>29000</v>
      </c>
      <c r="AH18" s="133">
        <f t="shared" si="4"/>
        <v>5800</v>
      </c>
      <c r="AI18" s="132" t="e">
        <f>LOOKUP(AH18,#REF!,#REF!)</f>
        <v>#REF!</v>
      </c>
      <c r="AJ18" s="108">
        <f t="shared" si="5"/>
        <v>348000</v>
      </c>
      <c r="AK18" s="89">
        <v>0</v>
      </c>
      <c r="AL18" s="89">
        <v>1826</v>
      </c>
      <c r="AM18" s="89">
        <v>0</v>
      </c>
      <c r="AN18" s="89">
        <v>0</v>
      </c>
      <c r="AO18" s="250">
        <f t="shared" si="6"/>
        <v>1826</v>
      </c>
      <c r="AP18" s="311">
        <v>1212</v>
      </c>
      <c r="AQ18" s="251" t="e">
        <f t="shared" si="7"/>
        <v>#VALUE!</v>
      </c>
      <c r="AR18" s="133" t="e">
        <f t="shared" si="17"/>
        <v>#VALUE!</v>
      </c>
      <c r="AS18" s="138" t="s">
        <v>1122</v>
      </c>
      <c r="AT18" s="139">
        <v>14000</v>
      </c>
      <c r="AU18" s="139">
        <v>5000</v>
      </c>
      <c r="AV18" s="213">
        <f t="shared" si="8"/>
        <v>0.17241379310344829</v>
      </c>
      <c r="AW18" s="133" t="str">
        <f t="shared" si="9"/>
        <v>0</v>
      </c>
      <c r="AX18" s="139" t="s">
        <v>76</v>
      </c>
      <c r="AY18" s="139">
        <v>5000</v>
      </c>
      <c r="AZ18" s="139">
        <v>46726</v>
      </c>
      <c r="BA18" s="207">
        <f t="shared" si="10"/>
        <v>-17726</v>
      </c>
      <c r="BB18" s="207">
        <f t="shared" si="11"/>
        <v>560712</v>
      </c>
      <c r="BC18" s="145" t="s">
        <v>1186</v>
      </c>
      <c r="BD18" s="146" t="s">
        <v>125</v>
      </c>
      <c r="BE18" s="146" t="s">
        <v>1206</v>
      </c>
      <c r="BF18" s="148" t="s">
        <v>1207</v>
      </c>
      <c r="BG18" s="164" t="str">
        <f t="shared" si="12"/>
        <v>0</v>
      </c>
      <c r="BH18" s="172" t="s">
        <v>1325</v>
      </c>
      <c r="BI18" s="133" t="e">
        <f>LOOKUP($BH18,#REF!,#REF!)</f>
        <v>#REF!</v>
      </c>
      <c r="BJ18" s="172" t="s">
        <v>1345</v>
      </c>
      <c r="BK18" s="146" t="s">
        <v>1361</v>
      </c>
      <c r="BL18" s="146" t="s">
        <v>1362</v>
      </c>
      <c r="BM18" s="176">
        <v>0</v>
      </c>
      <c r="BN18" s="146" t="s">
        <v>1362</v>
      </c>
      <c r="BO18" s="11" t="str">
        <f t="shared" si="2"/>
        <v>0</v>
      </c>
      <c r="BP18" s="171">
        <v>2200000</v>
      </c>
      <c r="BQ18" s="172" t="s">
        <v>1343</v>
      </c>
      <c r="BR18" s="172" t="s">
        <v>1343</v>
      </c>
      <c r="BS18" s="172" t="s">
        <v>1343</v>
      </c>
      <c r="BT18" s="246">
        <f t="shared" si="13"/>
        <v>4812500</v>
      </c>
      <c r="BU18" s="10" t="e">
        <f t="shared" si="14"/>
        <v>#REF!</v>
      </c>
      <c r="BV18" s="12">
        <f t="shared" si="15"/>
        <v>0</v>
      </c>
      <c r="BW18" s="12" t="e">
        <f t="shared" si="16"/>
        <v>#REF!</v>
      </c>
      <c r="BX18" s="4"/>
      <c r="CM18" s="1"/>
      <c r="CN18" s="1"/>
      <c r="CO18" s="1"/>
    </row>
    <row r="19" spans="1:93" ht="51.75" customHeight="1">
      <c r="A19" s="1" t="s">
        <v>1539</v>
      </c>
      <c r="B19" s="182" t="s">
        <v>1446</v>
      </c>
      <c r="C19" s="53" t="s">
        <v>136</v>
      </c>
      <c r="D19" s="1">
        <v>13</v>
      </c>
      <c r="E19" s="56" t="s">
        <v>219</v>
      </c>
      <c r="F19" s="56" t="s">
        <v>220</v>
      </c>
      <c r="G19" s="57" t="s">
        <v>218</v>
      </c>
      <c r="H19" s="67" t="s">
        <v>139</v>
      </c>
      <c r="I19" s="68">
        <v>35135</v>
      </c>
      <c r="J19" s="69" t="s">
        <v>404</v>
      </c>
      <c r="K19" s="70" t="s">
        <v>98</v>
      </c>
      <c r="L19" s="69" t="s">
        <v>91</v>
      </c>
      <c r="M19" s="71" t="s">
        <v>405</v>
      </c>
      <c r="N19" s="86" t="s">
        <v>676</v>
      </c>
      <c r="O19" s="87" t="s">
        <v>677</v>
      </c>
      <c r="P19" s="88" t="s">
        <v>678</v>
      </c>
      <c r="Q19" s="91" t="s">
        <v>679</v>
      </c>
      <c r="R19" s="86" t="s">
        <v>680</v>
      </c>
      <c r="S19" s="89">
        <v>6000</v>
      </c>
      <c r="T19" s="90" t="s">
        <v>74</v>
      </c>
      <c r="U19" s="90" t="s">
        <v>75</v>
      </c>
      <c r="V19" s="101"/>
      <c r="W19" s="98" t="s">
        <v>1040</v>
      </c>
      <c r="X19" s="104">
        <v>3</v>
      </c>
      <c r="Y19" s="108" t="str">
        <f t="shared" si="0"/>
        <v>2</v>
      </c>
      <c r="Z19" s="104" t="s">
        <v>76</v>
      </c>
      <c r="AA19" s="115" t="str">
        <f t="shared" si="1"/>
        <v>3</v>
      </c>
      <c r="AB19" s="118">
        <v>1</v>
      </c>
      <c r="AC19" s="119">
        <v>30000</v>
      </c>
      <c r="AD19" s="69">
        <v>0</v>
      </c>
      <c r="AE19" s="69">
        <v>0</v>
      </c>
      <c r="AF19" s="69">
        <v>0</v>
      </c>
      <c r="AG19" s="108">
        <f t="shared" si="3"/>
        <v>30000</v>
      </c>
      <c r="AH19" s="133">
        <f t="shared" si="4"/>
        <v>7500</v>
      </c>
      <c r="AI19" s="132" t="e">
        <f>LOOKUP(AH19,#REF!,#REF!)</f>
        <v>#REF!</v>
      </c>
      <c r="AJ19" s="108">
        <f t="shared" si="5"/>
        <v>360000</v>
      </c>
      <c r="AK19" s="89">
        <v>671</v>
      </c>
      <c r="AL19" s="89">
        <v>948</v>
      </c>
      <c r="AM19" s="89">
        <v>0</v>
      </c>
      <c r="AN19" s="89">
        <v>0</v>
      </c>
      <c r="AO19" s="250">
        <f t="shared" si="6"/>
        <v>1619</v>
      </c>
      <c r="AP19" s="311">
        <v>1213</v>
      </c>
      <c r="AQ19" s="251" t="e">
        <f t="shared" si="7"/>
        <v>#VALUE!</v>
      </c>
      <c r="AR19" s="133" t="e">
        <f t="shared" si="17"/>
        <v>#VALUE!</v>
      </c>
      <c r="AS19" s="138" t="s">
        <v>1123</v>
      </c>
      <c r="AT19" s="139">
        <v>14000</v>
      </c>
      <c r="AU19" s="139">
        <v>3000</v>
      </c>
      <c r="AV19" s="213">
        <f t="shared" si="8"/>
        <v>0.1</v>
      </c>
      <c r="AW19" s="133" t="str">
        <f t="shared" si="9"/>
        <v>0</v>
      </c>
      <c r="AX19" s="139">
        <v>16000</v>
      </c>
      <c r="AY19" s="139">
        <v>3000</v>
      </c>
      <c r="AZ19" s="139">
        <v>48619</v>
      </c>
      <c r="BA19" s="207">
        <f t="shared" si="10"/>
        <v>-18619</v>
      </c>
      <c r="BB19" s="207">
        <f t="shared" si="11"/>
        <v>583428</v>
      </c>
      <c r="BC19" s="145" t="s">
        <v>1186</v>
      </c>
      <c r="BD19" s="146" t="s">
        <v>1208</v>
      </c>
      <c r="BE19" s="146" t="s">
        <v>1209</v>
      </c>
      <c r="BF19" s="148" t="s">
        <v>1210</v>
      </c>
      <c r="BG19" s="164" t="str">
        <f t="shared" si="12"/>
        <v>0</v>
      </c>
      <c r="BH19" s="169">
        <v>0</v>
      </c>
      <c r="BI19" s="133" t="e">
        <f>LOOKUP($BH19,#REF!,#REF!)</f>
        <v>#REF!</v>
      </c>
      <c r="BJ19" s="233">
        <v>0</v>
      </c>
      <c r="BK19" s="149" t="s">
        <v>76</v>
      </c>
      <c r="BL19" s="149" t="s">
        <v>76</v>
      </c>
      <c r="BM19" s="176">
        <v>0</v>
      </c>
      <c r="BN19" s="149" t="s">
        <v>76</v>
      </c>
      <c r="BO19" s="11" t="str">
        <f t="shared" si="2"/>
        <v>0</v>
      </c>
      <c r="BP19" s="172" t="s">
        <v>1343</v>
      </c>
      <c r="BQ19" s="172" t="s">
        <v>1343</v>
      </c>
      <c r="BR19" s="172" t="s">
        <v>1343</v>
      </c>
      <c r="BS19" s="172" t="s">
        <v>1343</v>
      </c>
      <c r="BT19" s="246">
        <f t="shared" si="13"/>
        <v>0</v>
      </c>
      <c r="BU19" s="10" t="e">
        <f t="shared" si="14"/>
        <v>#REF!</v>
      </c>
      <c r="BV19" s="12">
        <f t="shared" si="15"/>
        <v>0</v>
      </c>
      <c r="BW19" s="12" t="e">
        <f t="shared" si="16"/>
        <v>#REF!</v>
      </c>
      <c r="BX19" s="4"/>
      <c r="CM19" s="1"/>
      <c r="CN19" s="1"/>
      <c r="CO19" s="1"/>
    </row>
    <row r="20" spans="1:93" ht="51.75" customHeight="1">
      <c r="A20" s="1" t="s">
        <v>1539</v>
      </c>
      <c r="B20" s="182" t="s">
        <v>1447</v>
      </c>
      <c r="C20" s="53" t="s">
        <v>136</v>
      </c>
      <c r="D20" s="1">
        <v>14</v>
      </c>
      <c r="E20" s="56" t="s">
        <v>221</v>
      </c>
      <c r="F20" s="56" t="s">
        <v>222</v>
      </c>
      <c r="G20" s="57" t="s">
        <v>218</v>
      </c>
      <c r="H20" s="67" t="s">
        <v>139</v>
      </c>
      <c r="I20" s="68">
        <v>34372</v>
      </c>
      <c r="J20" s="69" t="s">
        <v>406</v>
      </c>
      <c r="K20" s="70" t="s">
        <v>407</v>
      </c>
      <c r="L20" s="69" t="s">
        <v>77</v>
      </c>
      <c r="M20" s="71" t="s">
        <v>408</v>
      </c>
      <c r="N20" s="86" t="s">
        <v>681</v>
      </c>
      <c r="O20" s="87" t="s">
        <v>682</v>
      </c>
      <c r="P20" s="88" t="s">
        <v>683</v>
      </c>
      <c r="Q20" s="88" t="s">
        <v>684</v>
      </c>
      <c r="R20" s="86" t="s">
        <v>685</v>
      </c>
      <c r="S20" s="89" t="s">
        <v>115</v>
      </c>
      <c r="T20" s="90" t="s">
        <v>74</v>
      </c>
      <c r="U20" s="90" t="s">
        <v>75</v>
      </c>
      <c r="V20" s="101"/>
      <c r="W20" s="98" t="s">
        <v>1041</v>
      </c>
      <c r="X20" s="104">
        <v>5</v>
      </c>
      <c r="Y20" s="108" t="str">
        <f t="shared" si="0"/>
        <v>3</v>
      </c>
      <c r="Z20" s="104">
        <v>2</v>
      </c>
      <c r="AA20" s="115" t="str">
        <f t="shared" si="1"/>
        <v>1</v>
      </c>
      <c r="AB20" s="118">
        <v>1</v>
      </c>
      <c r="AC20" s="119">
        <v>29315</v>
      </c>
      <c r="AD20" s="69">
        <v>0</v>
      </c>
      <c r="AE20" s="69">
        <v>0</v>
      </c>
      <c r="AF20" s="69">
        <v>0</v>
      </c>
      <c r="AG20" s="108">
        <f t="shared" si="3"/>
        <v>29315</v>
      </c>
      <c r="AH20" s="133">
        <f t="shared" si="4"/>
        <v>4885.833333333333</v>
      </c>
      <c r="AI20" s="132" t="e">
        <f>LOOKUP(AH20,#REF!,#REF!)</f>
        <v>#REF!</v>
      </c>
      <c r="AJ20" s="108">
        <f t="shared" si="5"/>
        <v>351780</v>
      </c>
      <c r="AK20" s="89">
        <v>300</v>
      </c>
      <c r="AL20" s="89">
        <v>2500</v>
      </c>
      <c r="AM20" s="89">
        <v>0</v>
      </c>
      <c r="AN20" s="89">
        <v>0</v>
      </c>
      <c r="AO20" s="250">
        <f t="shared" si="6"/>
        <v>2800</v>
      </c>
      <c r="AP20" s="311">
        <v>1214</v>
      </c>
      <c r="AQ20" s="251">
        <f t="shared" si="7"/>
        <v>607</v>
      </c>
      <c r="AR20" s="133" t="str">
        <f t="shared" si="17"/>
        <v>2</v>
      </c>
      <c r="AS20" s="138" t="s">
        <v>1124</v>
      </c>
      <c r="AT20" s="139">
        <v>8000</v>
      </c>
      <c r="AU20" s="139">
        <v>500</v>
      </c>
      <c r="AV20" s="213">
        <f t="shared" si="8"/>
        <v>1.7056114617090227E-2</v>
      </c>
      <c r="AW20" s="133" t="str">
        <f t="shared" si="9"/>
        <v>0</v>
      </c>
      <c r="AX20" s="139">
        <v>10000</v>
      </c>
      <c r="AY20" s="139">
        <v>3000</v>
      </c>
      <c r="AZ20" s="139">
        <v>49966</v>
      </c>
      <c r="BA20" s="207">
        <f t="shared" si="10"/>
        <v>-20651</v>
      </c>
      <c r="BB20" s="207">
        <f t="shared" si="11"/>
        <v>599592</v>
      </c>
      <c r="BC20" s="145" t="s">
        <v>1186</v>
      </c>
      <c r="BD20" s="146" t="s">
        <v>125</v>
      </c>
      <c r="BE20" s="146" t="s">
        <v>1211</v>
      </c>
      <c r="BF20" s="148" t="s">
        <v>1212</v>
      </c>
      <c r="BG20" s="164" t="str">
        <f t="shared" si="12"/>
        <v>0</v>
      </c>
      <c r="BH20" s="169">
        <v>0</v>
      </c>
      <c r="BI20" s="133" t="e">
        <f>LOOKUP($BH20,#REF!,#REF!)</f>
        <v>#REF!</v>
      </c>
      <c r="BJ20" s="233">
        <v>0</v>
      </c>
      <c r="BK20" s="146" t="s">
        <v>1363</v>
      </c>
      <c r="BL20" s="149" t="s">
        <v>1364</v>
      </c>
      <c r="BM20" s="176">
        <v>0</v>
      </c>
      <c r="BN20" s="149" t="s">
        <v>1364</v>
      </c>
      <c r="BO20" s="11" t="str">
        <f t="shared" si="2"/>
        <v>0</v>
      </c>
      <c r="BP20" s="171">
        <v>2000000</v>
      </c>
      <c r="BQ20" s="172" t="s">
        <v>1343</v>
      </c>
      <c r="BR20" s="172" t="s">
        <v>1343</v>
      </c>
      <c r="BS20" s="172" t="s">
        <v>1343</v>
      </c>
      <c r="BT20" s="246">
        <f t="shared" si="13"/>
        <v>2000000</v>
      </c>
      <c r="BU20" s="10" t="e">
        <f t="shared" si="14"/>
        <v>#REF!</v>
      </c>
      <c r="BV20" s="12">
        <f t="shared" si="15"/>
        <v>0</v>
      </c>
      <c r="BW20" s="12" t="e">
        <f t="shared" si="16"/>
        <v>#REF!</v>
      </c>
      <c r="BX20" s="4"/>
      <c r="CM20" s="1"/>
      <c r="CN20" s="1"/>
      <c r="CO20" s="1"/>
    </row>
    <row r="21" spans="1:93" ht="51.75" customHeight="1">
      <c r="A21" s="1" t="s">
        <v>1539</v>
      </c>
      <c r="B21" s="182" t="s">
        <v>1448</v>
      </c>
      <c r="C21" s="53" t="s">
        <v>136</v>
      </c>
      <c r="D21" s="1">
        <v>15</v>
      </c>
      <c r="E21" s="56" t="s">
        <v>223</v>
      </c>
      <c r="F21" s="56" t="s">
        <v>224</v>
      </c>
      <c r="G21" s="57" t="s">
        <v>218</v>
      </c>
      <c r="H21" s="67" t="s">
        <v>139</v>
      </c>
      <c r="I21" s="68">
        <v>34989</v>
      </c>
      <c r="J21" s="69" t="s">
        <v>409</v>
      </c>
      <c r="K21" s="70" t="s">
        <v>98</v>
      </c>
      <c r="L21" s="69" t="s">
        <v>91</v>
      </c>
      <c r="M21" s="71" t="s">
        <v>410</v>
      </c>
      <c r="N21" s="86" t="s">
        <v>686</v>
      </c>
      <c r="O21" s="87" t="s">
        <v>687</v>
      </c>
      <c r="P21" s="88" t="s">
        <v>688</v>
      </c>
      <c r="Q21" s="88" t="s">
        <v>689</v>
      </c>
      <c r="R21" s="86" t="s">
        <v>690</v>
      </c>
      <c r="S21" s="89">
        <v>5000</v>
      </c>
      <c r="T21" s="90" t="s">
        <v>74</v>
      </c>
      <c r="U21" s="90" t="s">
        <v>75</v>
      </c>
      <c r="V21" s="101"/>
      <c r="W21" s="98" t="s">
        <v>1042</v>
      </c>
      <c r="X21" s="104">
        <v>6</v>
      </c>
      <c r="Y21" s="108" t="str">
        <f t="shared" si="0"/>
        <v>5</v>
      </c>
      <c r="Z21" s="104">
        <v>3</v>
      </c>
      <c r="AA21" s="115" t="str">
        <f t="shared" si="1"/>
        <v>1</v>
      </c>
      <c r="AB21" s="118">
        <v>1</v>
      </c>
      <c r="AC21" s="119">
        <v>25000</v>
      </c>
      <c r="AD21" s="69">
        <v>0</v>
      </c>
      <c r="AE21" s="69">
        <v>0</v>
      </c>
      <c r="AF21" s="69">
        <v>0</v>
      </c>
      <c r="AG21" s="108">
        <f t="shared" si="3"/>
        <v>25000</v>
      </c>
      <c r="AH21" s="133">
        <f t="shared" si="4"/>
        <v>3571.4285714285716</v>
      </c>
      <c r="AI21" s="132" t="e">
        <f>LOOKUP(AH21,#REF!,#REF!)</f>
        <v>#REF!</v>
      </c>
      <c r="AJ21" s="108">
        <f t="shared" si="5"/>
        <v>300000</v>
      </c>
      <c r="AK21" s="89">
        <v>475</v>
      </c>
      <c r="AL21" s="89">
        <v>2894</v>
      </c>
      <c r="AM21" s="89">
        <v>2191</v>
      </c>
      <c r="AN21" s="89">
        <v>0</v>
      </c>
      <c r="AO21" s="250">
        <f t="shared" si="6"/>
        <v>5560</v>
      </c>
      <c r="AP21" s="311">
        <v>1215</v>
      </c>
      <c r="AQ21" s="251">
        <f t="shared" si="7"/>
        <v>405</v>
      </c>
      <c r="AR21" s="133" t="str">
        <f t="shared" si="17"/>
        <v>3</v>
      </c>
      <c r="AS21" s="138" t="s">
        <v>1125</v>
      </c>
      <c r="AT21" s="139">
        <v>10000</v>
      </c>
      <c r="AU21" s="139">
        <v>800</v>
      </c>
      <c r="AV21" s="213">
        <f t="shared" si="8"/>
        <v>3.2000000000000001E-2</v>
      </c>
      <c r="AW21" s="133" t="str">
        <f t="shared" si="9"/>
        <v>0</v>
      </c>
      <c r="AX21" s="139" t="s">
        <v>76</v>
      </c>
      <c r="AY21" s="139">
        <v>2000</v>
      </c>
      <c r="AZ21" s="139">
        <v>48460</v>
      </c>
      <c r="BA21" s="207">
        <f t="shared" si="10"/>
        <v>-23460</v>
      </c>
      <c r="BB21" s="207">
        <f t="shared" si="11"/>
        <v>581520</v>
      </c>
      <c r="BC21" s="145" t="s">
        <v>1186</v>
      </c>
      <c r="BD21" s="146" t="s">
        <v>1213</v>
      </c>
      <c r="BE21" s="146" t="s">
        <v>1204</v>
      </c>
      <c r="BF21" s="148" t="s">
        <v>1214</v>
      </c>
      <c r="BG21" s="164" t="str">
        <f t="shared" si="12"/>
        <v>0</v>
      </c>
      <c r="BH21" s="169">
        <v>0</v>
      </c>
      <c r="BI21" s="133" t="e">
        <f>LOOKUP($BH21,#REF!,#REF!)</f>
        <v>#REF!</v>
      </c>
      <c r="BJ21" s="233">
        <v>0</v>
      </c>
      <c r="BK21" s="146" t="s">
        <v>129</v>
      </c>
      <c r="BL21" s="146" t="s">
        <v>1365</v>
      </c>
      <c r="BM21" s="176">
        <v>0</v>
      </c>
      <c r="BN21" s="146" t="s">
        <v>1365</v>
      </c>
      <c r="BO21" s="11" t="str">
        <f t="shared" si="2"/>
        <v>0</v>
      </c>
      <c r="BP21" s="171">
        <v>4000000</v>
      </c>
      <c r="BQ21" s="172" t="s">
        <v>1343</v>
      </c>
      <c r="BR21" s="171">
        <v>350000</v>
      </c>
      <c r="BS21" s="172" t="s">
        <v>1343</v>
      </c>
      <c r="BT21" s="246">
        <f t="shared" si="13"/>
        <v>4350000</v>
      </c>
      <c r="BU21" s="10" t="e">
        <f t="shared" si="14"/>
        <v>#REF!</v>
      </c>
      <c r="BV21" s="12">
        <f t="shared" si="15"/>
        <v>0</v>
      </c>
      <c r="BW21" s="12" t="e">
        <f t="shared" si="16"/>
        <v>#REF!</v>
      </c>
      <c r="BX21" s="4"/>
      <c r="CM21" s="1"/>
      <c r="CN21" s="1"/>
      <c r="CO21" s="1"/>
    </row>
    <row r="22" spans="1:93" ht="51.75" customHeight="1" thickBot="1">
      <c r="A22" s="1" t="s">
        <v>1539</v>
      </c>
      <c r="B22" s="183" t="s">
        <v>1449</v>
      </c>
      <c r="C22" s="53" t="s">
        <v>136</v>
      </c>
      <c r="D22" s="1">
        <v>16</v>
      </c>
      <c r="E22" s="58" t="s">
        <v>225</v>
      </c>
      <c r="F22" s="58" t="s">
        <v>226</v>
      </c>
      <c r="G22" s="59" t="s">
        <v>218</v>
      </c>
      <c r="H22" s="73" t="s">
        <v>139</v>
      </c>
      <c r="I22" s="74">
        <v>34421</v>
      </c>
      <c r="J22" s="75" t="s">
        <v>411</v>
      </c>
      <c r="K22" s="76" t="s">
        <v>412</v>
      </c>
      <c r="L22" s="75" t="s">
        <v>91</v>
      </c>
      <c r="M22" s="77" t="s">
        <v>413</v>
      </c>
      <c r="N22" s="92" t="s">
        <v>691</v>
      </c>
      <c r="O22" s="93" t="s">
        <v>692</v>
      </c>
      <c r="P22" s="94" t="s">
        <v>693</v>
      </c>
      <c r="Q22" s="94" t="s">
        <v>694</v>
      </c>
      <c r="R22" s="92" t="s">
        <v>695</v>
      </c>
      <c r="S22" s="95">
        <v>8000</v>
      </c>
      <c r="T22" s="96" t="s">
        <v>74</v>
      </c>
      <c r="U22" s="96" t="s">
        <v>75</v>
      </c>
      <c r="V22" s="101"/>
      <c r="W22" s="106" t="s">
        <v>1043</v>
      </c>
      <c r="X22" s="107">
        <v>4</v>
      </c>
      <c r="Y22" s="108" t="str">
        <f t="shared" si="0"/>
        <v>3</v>
      </c>
      <c r="Z22" s="107">
        <v>2</v>
      </c>
      <c r="AA22" s="115" t="str">
        <f t="shared" si="1"/>
        <v>1</v>
      </c>
      <c r="AB22" s="120">
        <v>1</v>
      </c>
      <c r="AC22" s="121">
        <v>30000</v>
      </c>
      <c r="AD22" s="75">
        <v>0</v>
      </c>
      <c r="AE22" s="75">
        <v>0</v>
      </c>
      <c r="AF22" s="75">
        <v>0</v>
      </c>
      <c r="AG22" s="108">
        <f t="shared" si="3"/>
        <v>30000</v>
      </c>
      <c r="AH22" s="133">
        <f t="shared" si="4"/>
        <v>6000</v>
      </c>
      <c r="AI22" s="132" t="e">
        <f>LOOKUP(AH22,#REF!,#REF!)</f>
        <v>#REF!</v>
      </c>
      <c r="AJ22" s="108">
        <f t="shared" si="5"/>
        <v>360000</v>
      </c>
      <c r="AK22" s="134">
        <v>2000</v>
      </c>
      <c r="AL22" s="95">
        <v>0</v>
      </c>
      <c r="AM22" s="95">
        <v>0</v>
      </c>
      <c r="AN22" s="95">
        <v>0</v>
      </c>
      <c r="AO22" s="250">
        <f t="shared" si="6"/>
        <v>2000</v>
      </c>
      <c r="AP22" s="311">
        <v>1216</v>
      </c>
      <c r="AQ22" s="251">
        <f t="shared" si="7"/>
        <v>608</v>
      </c>
      <c r="AR22" s="133" t="str">
        <f t="shared" si="17"/>
        <v>2</v>
      </c>
      <c r="AS22" s="140" t="s">
        <v>1126</v>
      </c>
      <c r="AT22" s="141">
        <v>10000</v>
      </c>
      <c r="AU22" s="141">
        <v>1000</v>
      </c>
      <c r="AV22" s="213">
        <f t="shared" si="8"/>
        <v>3.3333333333333333E-2</v>
      </c>
      <c r="AW22" s="133" t="str">
        <f t="shared" si="9"/>
        <v>0</v>
      </c>
      <c r="AX22" s="141" t="s">
        <v>76</v>
      </c>
      <c r="AY22" s="141">
        <v>3000</v>
      </c>
      <c r="AZ22" s="141">
        <v>34000</v>
      </c>
      <c r="BA22" s="207">
        <f t="shared" si="10"/>
        <v>-4000</v>
      </c>
      <c r="BB22" s="207">
        <f t="shared" si="11"/>
        <v>408000</v>
      </c>
      <c r="BC22" s="150" t="s">
        <v>143</v>
      </c>
      <c r="BD22" s="151" t="s">
        <v>76</v>
      </c>
      <c r="BE22" s="151" t="s">
        <v>76</v>
      </c>
      <c r="BF22" s="151" t="s">
        <v>76</v>
      </c>
      <c r="BG22" s="164" t="str">
        <f t="shared" si="12"/>
        <v>2</v>
      </c>
      <c r="BH22" s="173" t="s">
        <v>1326</v>
      </c>
      <c r="BI22" s="133" t="e">
        <f>LOOKUP($BH22,#REF!,#REF!)</f>
        <v>#REF!</v>
      </c>
      <c r="BJ22" s="235">
        <v>100000</v>
      </c>
      <c r="BK22" s="158" t="s">
        <v>1366</v>
      </c>
      <c r="BL22" s="158" t="s">
        <v>1367</v>
      </c>
      <c r="BM22" s="176">
        <v>0</v>
      </c>
      <c r="BN22" s="158" t="s">
        <v>1367</v>
      </c>
      <c r="BO22" s="11" t="str">
        <f t="shared" si="2"/>
        <v>0</v>
      </c>
      <c r="BP22" s="235">
        <v>1000000</v>
      </c>
      <c r="BQ22" s="172" t="s">
        <v>1343</v>
      </c>
      <c r="BR22" s="172" t="s">
        <v>1343</v>
      </c>
      <c r="BS22" s="172" t="s">
        <v>1343</v>
      </c>
      <c r="BT22" s="246">
        <f t="shared" si="13"/>
        <v>1100000</v>
      </c>
      <c r="BU22" s="10" t="e">
        <f t="shared" si="14"/>
        <v>#REF!</v>
      </c>
      <c r="BV22" s="12">
        <f t="shared" si="15"/>
        <v>0</v>
      </c>
      <c r="BW22" s="12" t="e">
        <f t="shared" si="16"/>
        <v>#REF!</v>
      </c>
      <c r="BX22" s="4"/>
      <c r="CM22" s="1"/>
      <c r="CN22" s="1"/>
      <c r="CO22" s="1"/>
    </row>
    <row r="23" spans="1:93" ht="51.75" customHeight="1">
      <c r="A23" s="1" t="s">
        <v>1539</v>
      </c>
      <c r="B23" s="181" t="s">
        <v>1450</v>
      </c>
      <c r="C23" s="53" t="s">
        <v>136</v>
      </c>
      <c r="D23" s="1">
        <v>17</v>
      </c>
      <c r="E23" s="54" t="s">
        <v>227</v>
      </c>
      <c r="F23" s="54" t="s">
        <v>217</v>
      </c>
      <c r="G23" s="55" t="s">
        <v>218</v>
      </c>
      <c r="H23" s="62" t="s">
        <v>139</v>
      </c>
      <c r="I23" s="63">
        <v>34356</v>
      </c>
      <c r="J23" s="64" t="s">
        <v>414</v>
      </c>
      <c r="K23" s="65" t="s">
        <v>415</v>
      </c>
      <c r="L23" s="64" t="s">
        <v>91</v>
      </c>
      <c r="M23" s="66" t="s">
        <v>416</v>
      </c>
      <c r="N23" s="81" t="s">
        <v>696</v>
      </c>
      <c r="O23" s="82" t="s">
        <v>697</v>
      </c>
      <c r="P23" s="83" t="s">
        <v>698</v>
      </c>
      <c r="Q23" s="97" t="s">
        <v>699</v>
      </c>
      <c r="R23" s="81" t="s">
        <v>635</v>
      </c>
      <c r="S23" s="84">
        <v>6000</v>
      </c>
      <c r="T23" s="85" t="s">
        <v>74</v>
      </c>
      <c r="U23" s="85" t="s">
        <v>620</v>
      </c>
      <c r="V23" s="101"/>
      <c r="W23" s="102" t="s">
        <v>1044</v>
      </c>
      <c r="X23" s="103">
        <v>3</v>
      </c>
      <c r="Y23" s="108" t="str">
        <f t="shared" si="0"/>
        <v>2</v>
      </c>
      <c r="Z23" s="103" t="s">
        <v>76</v>
      </c>
      <c r="AA23" s="115" t="str">
        <f t="shared" si="1"/>
        <v>3</v>
      </c>
      <c r="AB23" s="116">
        <v>1</v>
      </c>
      <c r="AC23" s="117">
        <v>15000</v>
      </c>
      <c r="AD23" s="64">
        <v>0</v>
      </c>
      <c r="AE23" s="64">
        <v>4000</v>
      </c>
      <c r="AF23" s="64">
        <v>0</v>
      </c>
      <c r="AG23" s="108">
        <f t="shared" si="3"/>
        <v>19000</v>
      </c>
      <c r="AH23" s="133">
        <f t="shared" si="4"/>
        <v>4750</v>
      </c>
      <c r="AI23" s="132" t="e">
        <f>LOOKUP(AH23,#REF!,#REF!)</f>
        <v>#REF!</v>
      </c>
      <c r="AJ23" s="108">
        <f t="shared" si="5"/>
        <v>228000</v>
      </c>
      <c r="AK23" s="84">
        <v>346</v>
      </c>
      <c r="AL23" s="84">
        <v>3657</v>
      </c>
      <c r="AM23" s="84">
        <v>0</v>
      </c>
      <c r="AN23" s="84">
        <v>0</v>
      </c>
      <c r="AO23" s="250">
        <f t="shared" si="6"/>
        <v>4003</v>
      </c>
      <c r="AP23" s="311">
        <v>1217</v>
      </c>
      <c r="AQ23" s="251" t="e">
        <f t="shared" si="7"/>
        <v>#VALUE!</v>
      </c>
      <c r="AR23" s="133" t="e">
        <f t="shared" si="17"/>
        <v>#VALUE!</v>
      </c>
      <c r="AS23" s="136" t="s">
        <v>1127</v>
      </c>
      <c r="AT23" s="137">
        <v>7000</v>
      </c>
      <c r="AU23" s="137" t="s">
        <v>76</v>
      </c>
      <c r="AV23" s="213" t="e">
        <f t="shared" si="8"/>
        <v>#VALUE!</v>
      </c>
      <c r="AW23" s="133" t="e">
        <f t="shared" si="9"/>
        <v>#VALUE!</v>
      </c>
      <c r="AX23" s="137" t="s">
        <v>76</v>
      </c>
      <c r="AY23" s="137">
        <v>6000</v>
      </c>
      <c r="AZ23" s="137">
        <v>32000</v>
      </c>
      <c r="BA23" s="207">
        <f t="shared" si="10"/>
        <v>-13000</v>
      </c>
      <c r="BB23" s="207">
        <f t="shared" si="11"/>
        <v>384000</v>
      </c>
      <c r="BC23" s="142" t="s">
        <v>1186</v>
      </c>
      <c r="BD23" s="144" t="s">
        <v>125</v>
      </c>
      <c r="BE23" s="144" t="s">
        <v>1211</v>
      </c>
      <c r="BF23" s="152" t="s">
        <v>1215</v>
      </c>
      <c r="BG23" s="164" t="str">
        <f t="shared" si="12"/>
        <v>0</v>
      </c>
      <c r="BH23" s="169">
        <v>0</v>
      </c>
      <c r="BI23" s="133" t="e">
        <f>LOOKUP($BH23,#REF!,#REF!)</f>
        <v>#REF!</v>
      </c>
      <c r="BJ23" s="233">
        <v>0</v>
      </c>
      <c r="BK23" s="144" t="s">
        <v>129</v>
      </c>
      <c r="BL23" s="143" t="s">
        <v>1324</v>
      </c>
      <c r="BM23" s="176">
        <v>0</v>
      </c>
      <c r="BN23" s="143" t="s">
        <v>1324</v>
      </c>
      <c r="BO23" s="11" t="str">
        <f t="shared" si="2"/>
        <v>0</v>
      </c>
      <c r="BP23" s="232">
        <v>1800000</v>
      </c>
      <c r="BQ23" s="172" t="s">
        <v>1343</v>
      </c>
      <c r="BR23" s="172" t="s">
        <v>1343</v>
      </c>
      <c r="BS23" s="172" t="s">
        <v>1343</v>
      </c>
      <c r="BT23" s="246">
        <f t="shared" si="13"/>
        <v>1800000</v>
      </c>
      <c r="BU23" s="10" t="e">
        <f t="shared" si="14"/>
        <v>#REF!</v>
      </c>
      <c r="BV23" s="12">
        <f t="shared" si="15"/>
        <v>0</v>
      </c>
      <c r="BW23" s="12" t="e">
        <f t="shared" si="16"/>
        <v>#REF!</v>
      </c>
      <c r="BX23" s="4"/>
      <c r="CM23" s="1"/>
      <c r="CN23" s="1"/>
      <c r="CO23" s="1"/>
    </row>
    <row r="24" spans="1:93" ht="51.75" customHeight="1">
      <c r="A24" s="1" t="s">
        <v>1539</v>
      </c>
      <c r="B24" s="182" t="s">
        <v>1451</v>
      </c>
      <c r="C24" s="53" t="s">
        <v>136</v>
      </c>
      <c r="D24" s="1">
        <v>18</v>
      </c>
      <c r="E24" s="56" t="s">
        <v>161</v>
      </c>
      <c r="F24" s="56" t="s">
        <v>228</v>
      </c>
      <c r="G24" s="57" t="s">
        <v>229</v>
      </c>
      <c r="H24" s="67" t="s">
        <v>89</v>
      </c>
      <c r="I24" s="68">
        <v>34366</v>
      </c>
      <c r="J24" s="69" t="s">
        <v>417</v>
      </c>
      <c r="K24" s="70" t="s">
        <v>418</v>
      </c>
      <c r="L24" s="69" t="s">
        <v>77</v>
      </c>
      <c r="M24" s="71" t="s">
        <v>419</v>
      </c>
      <c r="N24" s="86" t="s">
        <v>700</v>
      </c>
      <c r="O24" s="87" t="s">
        <v>701</v>
      </c>
      <c r="P24" s="88" t="s">
        <v>702</v>
      </c>
      <c r="Q24" s="88" t="s">
        <v>703</v>
      </c>
      <c r="R24" s="86" t="s">
        <v>704</v>
      </c>
      <c r="S24" s="89">
        <v>6250</v>
      </c>
      <c r="T24" s="90" t="s">
        <v>74</v>
      </c>
      <c r="U24" s="90" t="s">
        <v>75</v>
      </c>
      <c r="V24" s="101"/>
      <c r="W24" s="98" t="s">
        <v>1045</v>
      </c>
      <c r="X24" s="104">
        <v>6</v>
      </c>
      <c r="Y24" s="108" t="str">
        <f t="shared" si="0"/>
        <v>5</v>
      </c>
      <c r="Z24" s="104">
        <v>3</v>
      </c>
      <c r="AA24" s="115" t="str">
        <f t="shared" si="1"/>
        <v>1</v>
      </c>
      <c r="AB24" s="118">
        <v>2</v>
      </c>
      <c r="AC24" s="119">
        <v>49298</v>
      </c>
      <c r="AD24" s="69">
        <v>14000</v>
      </c>
      <c r="AE24" s="69">
        <v>0</v>
      </c>
      <c r="AF24" s="69">
        <v>0</v>
      </c>
      <c r="AG24" s="108">
        <f t="shared" si="3"/>
        <v>63298</v>
      </c>
      <c r="AH24" s="133">
        <f t="shared" si="4"/>
        <v>7912.25</v>
      </c>
      <c r="AI24" s="132" t="e">
        <f>LOOKUP(AH24,#REF!,#REF!)</f>
        <v>#REF!</v>
      </c>
      <c r="AJ24" s="108">
        <f t="shared" si="5"/>
        <v>759576</v>
      </c>
      <c r="AK24" s="89">
        <v>0</v>
      </c>
      <c r="AL24" s="89">
        <v>3500</v>
      </c>
      <c r="AM24" s="89">
        <v>2000</v>
      </c>
      <c r="AN24" s="89">
        <v>0</v>
      </c>
      <c r="AO24" s="250">
        <f t="shared" si="6"/>
        <v>5500</v>
      </c>
      <c r="AP24" s="311">
        <v>1218</v>
      </c>
      <c r="AQ24" s="251">
        <f t="shared" si="7"/>
        <v>406</v>
      </c>
      <c r="AR24" s="133" t="str">
        <f t="shared" si="17"/>
        <v>3</v>
      </c>
      <c r="AS24" s="138" t="s">
        <v>1128</v>
      </c>
      <c r="AT24" s="139">
        <v>14000</v>
      </c>
      <c r="AU24" s="139">
        <v>1000</v>
      </c>
      <c r="AV24" s="213">
        <f t="shared" si="8"/>
        <v>1.5798287465638723E-2</v>
      </c>
      <c r="AW24" s="133" t="str">
        <f t="shared" si="9"/>
        <v>0</v>
      </c>
      <c r="AX24" s="139" t="s">
        <v>76</v>
      </c>
      <c r="AY24" s="139">
        <v>4000</v>
      </c>
      <c r="AZ24" s="139">
        <v>76163</v>
      </c>
      <c r="BA24" s="207">
        <f t="shared" si="10"/>
        <v>-12865</v>
      </c>
      <c r="BB24" s="207">
        <f t="shared" si="11"/>
        <v>913956</v>
      </c>
      <c r="BC24" s="145" t="s">
        <v>143</v>
      </c>
      <c r="BD24" s="146" t="s">
        <v>76</v>
      </c>
      <c r="BE24" s="146" t="s">
        <v>76</v>
      </c>
      <c r="BF24" s="146" t="s">
        <v>76</v>
      </c>
      <c r="BG24" s="164" t="str">
        <f t="shared" si="12"/>
        <v>2</v>
      </c>
      <c r="BH24" s="169">
        <v>0</v>
      </c>
      <c r="BI24" s="133" t="e">
        <f>LOOKUP($BH24,#REF!,#REF!)</f>
        <v>#REF!</v>
      </c>
      <c r="BJ24" s="233">
        <v>0</v>
      </c>
      <c r="BK24" s="146" t="s">
        <v>1368</v>
      </c>
      <c r="BL24" s="146" t="s">
        <v>1364</v>
      </c>
      <c r="BM24" s="176">
        <v>0</v>
      </c>
      <c r="BN24" s="146" t="s">
        <v>1364</v>
      </c>
      <c r="BO24" s="11" t="str">
        <f t="shared" si="2"/>
        <v>0</v>
      </c>
      <c r="BP24" s="171">
        <v>800000</v>
      </c>
      <c r="BQ24" s="172" t="s">
        <v>1343</v>
      </c>
      <c r="BR24" s="172" t="s">
        <v>1343</v>
      </c>
      <c r="BS24" s="172" t="s">
        <v>1343</v>
      </c>
      <c r="BT24" s="246">
        <f t="shared" si="13"/>
        <v>800000</v>
      </c>
      <c r="BU24" s="10" t="e">
        <f t="shared" si="14"/>
        <v>#REF!</v>
      </c>
      <c r="BV24" s="12">
        <f t="shared" si="15"/>
        <v>0</v>
      </c>
      <c r="BW24" s="12" t="e">
        <f t="shared" si="16"/>
        <v>#REF!</v>
      </c>
      <c r="BX24" s="4"/>
      <c r="CM24" s="1"/>
      <c r="CN24" s="1"/>
      <c r="CO24" s="1"/>
    </row>
    <row r="25" spans="1:93" ht="51.75" customHeight="1">
      <c r="A25" s="1" t="s">
        <v>1539</v>
      </c>
      <c r="B25" s="182" t="s">
        <v>1452</v>
      </c>
      <c r="C25" s="53" t="s">
        <v>136</v>
      </c>
      <c r="D25" s="1">
        <v>19</v>
      </c>
      <c r="E25" s="56" t="s">
        <v>230</v>
      </c>
      <c r="F25" s="56" t="s">
        <v>231</v>
      </c>
      <c r="G25" s="57" t="s">
        <v>229</v>
      </c>
      <c r="H25" s="67" t="s">
        <v>89</v>
      </c>
      <c r="I25" s="68">
        <v>34016</v>
      </c>
      <c r="J25" s="69" t="s">
        <v>420</v>
      </c>
      <c r="K25" s="70" t="s">
        <v>421</v>
      </c>
      <c r="L25" s="69" t="s">
        <v>77</v>
      </c>
      <c r="M25" s="71" t="s">
        <v>422</v>
      </c>
      <c r="N25" s="86" t="s">
        <v>705</v>
      </c>
      <c r="O25" s="87" t="s">
        <v>706</v>
      </c>
      <c r="P25" s="88" t="s">
        <v>707</v>
      </c>
      <c r="Q25" s="88" t="s">
        <v>708</v>
      </c>
      <c r="R25" s="86" t="s">
        <v>709</v>
      </c>
      <c r="S25" s="89">
        <v>2500</v>
      </c>
      <c r="T25" s="90" t="s">
        <v>74</v>
      </c>
      <c r="U25" s="90" t="s">
        <v>75</v>
      </c>
      <c r="V25" s="101"/>
      <c r="W25" s="105" t="s">
        <v>1046</v>
      </c>
      <c r="X25" s="104">
        <v>4</v>
      </c>
      <c r="Y25" s="108" t="str">
        <f t="shared" si="0"/>
        <v>3</v>
      </c>
      <c r="Z25" s="104" t="s">
        <v>76</v>
      </c>
      <c r="AA25" s="115" t="str">
        <f t="shared" si="1"/>
        <v>3</v>
      </c>
      <c r="AB25" s="118">
        <v>1</v>
      </c>
      <c r="AC25" s="119">
        <v>32377</v>
      </c>
      <c r="AD25" s="69">
        <v>0</v>
      </c>
      <c r="AE25" s="69">
        <v>0</v>
      </c>
      <c r="AF25" s="69">
        <v>0</v>
      </c>
      <c r="AG25" s="108">
        <f t="shared" si="3"/>
        <v>32377</v>
      </c>
      <c r="AH25" s="133">
        <f t="shared" si="4"/>
        <v>6475.4</v>
      </c>
      <c r="AI25" s="132" t="e">
        <f>LOOKUP(AH25,#REF!,#REF!)</f>
        <v>#REF!</v>
      </c>
      <c r="AJ25" s="108">
        <f t="shared" si="5"/>
        <v>388524</v>
      </c>
      <c r="AK25" s="89">
        <v>516</v>
      </c>
      <c r="AL25" s="89">
        <v>553</v>
      </c>
      <c r="AM25" s="89">
        <v>0</v>
      </c>
      <c r="AN25" s="89">
        <v>0</v>
      </c>
      <c r="AO25" s="250">
        <f t="shared" si="6"/>
        <v>1069</v>
      </c>
      <c r="AP25" s="311">
        <v>1219</v>
      </c>
      <c r="AQ25" s="251" t="e">
        <f t="shared" si="7"/>
        <v>#VALUE!</v>
      </c>
      <c r="AR25" s="133" t="e">
        <f t="shared" si="17"/>
        <v>#VALUE!</v>
      </c>
      <c r="AS25" s="138" t="s">
        <v>1129</v>
      </c>
      <c r="AT25" s="139">
        <v>18000</v>
      </c>
      <c r="AU25" s="139">
        <v>4000</v>
      </c>
      <c r="AV25" s="213">
        <f t="shared" si="8"/>
        <v>0.12354449145998703</v>
      </c>
      <c r="AW25" s="133" t="str">
        <f t="shared" si="9"/>
        <v>0</v>
      </c>
      <c r="AX25" s="139" t="s">
        <v>76</v>
      </c>
      <c r="AY25" s="139" t="s">
        <v>76</v>
      </c>
      <c r="AZ25" s="139">
        <v>49819</v>
      </c>
      <c r="BA25" s="207">
        <f t="shared" si="10"/>
        <v>-17442</v>
      </c>
      <c r="BB25" s="207">
        <f t="shared" si="11"/>
        <v>597828</v>
      </c>
      <c r="BC25" s="145" t="s">
        <v>143</v>
      </c>
      <c r="BD25" s="146" t="s">
        <v>76</v>
      </c>
      <c r="BE25" s="146" t="s">
        <v>76</v>
      </c>
      <c r="BF25" s="146" t="s">
        <v>76</v>
      </c>
      <c r="BG25" s="164" t="str">
        <f t="shared" si="12"/>
        <v>2</v>
      </c>
      <c r="BH25" s="169">
        <v>0</v>
      </c>
      <c r="BI25" s="133" t="e">
        <f>LOOKUP($BH25,#REF!,#REF!)</f>
        <v>#REF!</v>
      </c>
      <c r="BJ25" s="233">
        <v>0</v>
      </c>
      <c r="BK25" s="146" t="s">
        <v>1369</v>
      </c>
      <c r="BL25" s="146" t="s">
        <v>1370</v>
      </c>
      <c r="BM25" s="176">
        <v>0</v>
      </c>
      <c r="BN25" s="146" t="s">
        <v>1370</v>
      </c>
      <c r="BO25" s="11" t="str">
        <f t="shared" si="2"/>
        <v>0</v>
      </c>
      <c r="BP25" s="171">
        <v>1958400</v>
      </c>
      <c r="BQ25" s="172" t="s">
        <v>1343</v>
      </c>
      <c r="BR25" s="171">
        <v>156450</v>
      </c>
      <c r="BS25" s="172" t="s">
        <v>1343</v>
      </c>
      <c r="BT25" s="246">
        <f t="shared" si="13"/>
        <v>2114850</v>
      </c>
      <c r="BU25" s="10" t="e">
        <f t="shared" si="14"/>
        <v>#REF!</v>
      </c>
      <c r="BV25" s="12">
        <f t="shared" si="15"/>
        <v>0</v>
      </c>
      <c r="BW25" s="12" t="e">
        <f t="shared" si="16"/>
        <v>#REF!</v>
      </c>
      <c r="BX25" s="4"/>
      <c r="CM25" s="1"/>
      <c r="CN25" s="1"/>
      <c r="CO25" s="1"/>
    </row>
    <row r="26" spans="1:93" ht="51.75" customHeight="1">
      <c r="A26" s="1" t="s">
        <v>1539</v>
      </c>
      <c r="B26" s="182" t="s">
        <v>1453</v>
      </c>
      <c r="C26" s="53" t="s">
        <v>136</v>
      </c>
      <c r="D26" s="1">
        <v>20</v>
      </c>
      <c r="E26" s="56" t="s">
        <v>232</v>
      </c>
      <c r="F26" s="56" t="s">
        <v>233</v>
      </c>
      <c r="G26" s="57" t="s">
        <v>229</v>
      </c>
      <c r="H26" s="67" t="s">
        <v>89</v>
      </c>
      <c r="I26" s="68">
        <v>34740</v>
      </c>
      <c r="J26" s="69" t="s">
        <v>423</v>
      </c>
      <c r="K26" s="70" t="s">
        <v>424</v>
      </c>
      <c r="L26" s="69" t="s">
        <v>77</v>
      </c>
      <c r="M26" s="71" t="s">
        <v>425</v>
      </c>
      <c r="N26" s="86" t="s">
        <v>710</v>
      </c>
      <c r="O26" s="87" t="s">
        <v>711</v>
      </c>
      <c r="P26" s="88" t="s">
        <v>712</v>
      </c>
      <c r="Q26" s="88" t="s">
        <v>155</v>
      </c>
      <c r="R26" s="86" t="s">
        <v>709</v>
      </c>
      <c r="S26" s="89">
        <v>6700</v>
      </c>
      <c r="T26" s="90" t="s">
        <v>74</v>
      </c>
      <c r="U26" s="90" t="s">
        <v>75</v>
      </c>
      <c r="V26" s="101"/>
      <c r="W26" s="105" t="s">
        <v>1047</v>
      </c>
      <c r="X26" s="104">
        <v>4</v>
      </c>
      <c r="Y26" s="108" t="str">
        <f t="shared" si="0"/>
        <v>3</v>
      </c>
      <c r="Z26" s="104">
        <v>1</v>
      </c>
      <c r="AA26" s="115" t="str">
        <f t="shared" si="1"/>
        <v>1</v>
      </c>
      <c r="AB26" s="118">
        <v>1</v>
      </c>
      <c r="AC26" s="119">
        <v>47780</v>
      </c>
      <c r="AD26" s="69">
        <v>0</v>
      </c>
      <c r="AE26" s="69">
        <v>0</v>
      </c>
      <c r="AF26" s="69">
        <v>0</v>
      </c>
      <c r="AG26" s="108">
        <f t="shared" si="3"/>
        <v>47780</v>
      </c>
      <c r="AH26" s="133">
        <f t="shared" si="4"/>
        <v>9556</v>
      </c>
      <c r="AI26" s="132" t="e">
        <f>LOOKUP(AH26,#REF!,#REF!)</f>
        <v>#REF!</v>
      </c>
      <c r="AJ26" s="108">
        <f t="shared" si="5"/>
        <v>573360</v>
      </c>
      <c r="AK26" s="89">
        <v>446</v>
      </c>
      <c r="AL26" s="89">
        <v>1682</v>
      </c>
      <c r="AM26" s="89">
        <v>0</v>
      </c>
      <c r="AN26" s="89">
        <v>0</v>
      </c>
      <c r="AO26" s="250">
        <f t="shared" si="6"/>
        <v>2128</v>
      </c>
      <c r="AP26" s="311">
        <v>1220</v>
      </c>
      <c r="AQ26" s="251">
        <f t="shared" si="7"/>
        <v>1220</v>
      </c>
      <c r="AR26" s="133" t="str">
        <f t="shared" si="17"/>
        <v>2</v>
      </c>
      <c r="AS26" s="138" t="s">
        <v>1130</v>
      </c>
      <c r="AT26" s="139">
        <v>15000</v>
      </c>
      <c r="AU26" s="139">
        <v>5000</v>
      </c>
      <c r="AV26" s="213">
        <f t="shared" si="8"/>
        <v>0.10464629552113855</v>
      </c>
      <c r="AW26" s="133" t="str">
        <f t="shared" si="9"/>
        <v>0</v>
      </c>
      <c r="AX26" s="139" t="s">
        <v>76</v>
      </c>
      <c r="AY26" s="139">
        <v>3000</v>
      </c>
      <c r="AZ26" s="139">
        <v>67261</v>
      </c>
      <c r="BA26" s="207">
        <f t="shared" si="10"/>
        <v>-19481</v>
      </c>
      <c r="BB26" s="207">
        <f t="shared" si="11"/>
        <v>807132</v>
      </c>
      <c r="BC26" s="145" t="s">
        <v>1186</v>
      </c>
      <c r="BD26" s="146" t="s">
        <v>1216</v>
      </c>
      <c r="BE26" s="146" t="s">
        <v>1188</v>
      </c>
      <c r="BF26" s="146" t="s">
        <v>1217</v>
      </c>
      <c r="BG26" s="164" t="str">
        <f t="shared" si="12"/>
        <v>0</v>
      </c>
      <c r="BH26" s="169">
        <v>0</v>
      </c>
      <c r="BI26" s="133" t="e">
        <f>LOOKUP($BH26,#REF!,#REF!)</f>
        <v>#REF!</v>
      </c>
      <c r="BJ26" s="233">
        <v>0</v>
      </c>
      <c r="BK26" s="146" t="s">
        <v>1371</v>
      </c>
      <c r="BL26" s="146" t="s">
        <v>1359</v>
      </c>
      <c r="BM26" s="176">
        <v>0</v>
      </c>
      <c r="BN26" s="146" t="s">
        <v>1359</v>
      </c>
      <c r="BO26" s="11" t="str">
        <f t="shared" si="2"/>
        <v>0</v>
      </c>
      <c r="BP26" s="171">
        <v>5000000</v>
      </c>
      <c r="BQ26" s="172" t="s">
        <v>1343</v>
      </c>
      <c r="BR26" s="172" t="s">
        <v>1343</v>
      </c>
      <c r="BS26" s="172" t="s">
        <v>1343</v>
      </c>
      <c r="BT26" s="246">
        <f t="shared" si="13"/>
        <v>5000000</v>
      </c>
      <c r="BU26" s="10" t="e">
        <f t="shared" si="14"/>
        <v>#REF!</v>
      </c>
      <c r="BV26" s="12">
        <f t="shared" si="15"/>
        <v>0</v>
      </c>
      <c r="BW26" s="12" t="e">
        <f t="shared" si="16"/>
        <v>#REF!</v>
      </c>
      <c r="BX26" s="4"/>
      <c r="CM26" s="1"/>
      <c r="CN26" s="1"/>
      <c r="CO26" s="1"/>
    </row>
    <row r="27" spans="1:93" ht="51.75" customHeight="1">
      <c r="A27" s="1" t="s">
        <v>1539</v>
      </c>
      <c r="B27" s="182" t="s">
        <v>1454</v>
      </c>
      <c r="C27" s="53" t="s">
        <v>136</v>
      </c>
      <c r="D27" s="1">
        <v>21</v>
      </c>
      <c r="E27" s="56" t="s">
        <v>234</v>
      </c>
      <c r="F27" s="56" t="s">
        <v>159</v>
      </c>
      <c r="G27" s="57" t="s">
        <v>229</v>
      </c>
      <c r="H27" s="67" t="s">
        <v>89</v>
      </c>
      <c r="I27" s="68">
        <v>34691</v>
      </c>
      <c r="J27" s="69" t="s">
        <v>426</v>
      </c>
      <c r="K27" s="70" t="s">
        <v>97</v>
      </c>
      <c r="L27" s="69" t="s">
        <v>91</v>
      </c>
      <c r="M27" s="71" t="s">
        <v>427</v>
      </c>
      <c r="N27" s="86" t="s">
        <v>713</v>
      </c>
      <c r="O27" s="87" t="s">
        <v>714</v>
      </c>
      <c r="P27" s="88" t="s">
        <v>715</v>
      </c>
      <c r="Q27" s="88" t="s">
        <v>716</v>
      </c>
      <c r="R27" s="86" t="s">
        <v>717</v>
      </c>
      <c r="S27" s="89">
        <v>11900</v>
      </c>
      <c r="T27" s="90" t="s">
        <v>74</v>
      </c>
      <c r="U27" s="90" t="s">
        <v>75</v>
      </c>
      <c r="V27" s="101"/>
      <c r="W27" s="98" t="s">
        <v>1048</v>
      </c>
      <c r="X27" s="104">
        <v>5</v>
      </c>
      <c r="Y27" s="108" t="str">
        <f t="shared" si="0"/>
        <v>3</v>
      </c>
      <c r="Z27" s="104">
        <v>2</v>
      </c>
      <c r="AA27" s="115" t="str">
        <f t="shared" si="1"/>
        <v>1</v>
      </c>
      <c r="AB27" s="118">
        <v>1</v>
      </c>
      <c r="AC27" s="119">
        <v>32820</v>
      </c>
      <c r="AD27" s="69">
        <v>0</v>
      </c>
      <c r="AE27" s="69">
        <v>0</v>
      </c>
      <c r="AF27" s="122">
        <v>11000</v>
      </c>
      <c r="AG27" s="108">
        <f t="shared" si="3"/>
        <v>43820</v>
      </c>
      <c r="AH27" s="133">
        <f t="shared" si="4"/>
        <v>7303.333333333333</v>
      </c>
      <c r="AI27" s="132" t="e">
        <f>LOOKUP(AH27,#REF!,#REF!)</f>
        <v>#REF!</v>
      </c>
      <c r="AJ27" s="108">
        <f t="shared" si="5"/>
        <v>525840</v>
      </c>
      <c r="AK27" s="89">
        <v>200</v>
      </c>
      <c r="AL27" s="89">
        <v>1338</v>
      </c>
      <c r="AM27" s="89">
        <v>1855</v>
      </c>
      <c r="AN27" s="89">
        <v>80</v>
      </c>
      <c r="AO27" s="250">
        <f t="shared" si="6"/>
        <v>3473</v>
      </c>
      <c r="AP27" s="311">
        <v>1221</v>
      </c>
      <c r="AQ27" s="251">
        <f t="shared" si="7"/>
        <v>610.5</v>
      </c>
      <c r="AR27" s="133" t="str">
        <f t="shared" si="17"/>
        <v>2</v>
      </c>
      <c r="AS27" s="138" t="s">
        <v>1131</v>
      </c>
      <c r="AT27" s="139">
        <v>22000</v>
      </c>
      <c r="AU27" s="139">
        <v>0</v>
      </c>
      <c r="AV27" s="213">
        <f t="shared" si="8"/>
        <v>0</v>
      </c>
      <c r="AW27" s="133" t="str">
        <f t="shared" si="9"/>
        <v>0</v>
      </c>
      <c r="AX27" s="139" t="s">
        <v>76</v>
      </c>
      <c r="AY27" s="139">
        <v>4500</v>
      </c>
      <c r="AZ27" s="139">
        <v>62693</v>
      </c>
      <c r="BA27" s="207">
        <f t="shared" si="10"/>
        <v>-18873</v>
      </c>
      <c r="BB27" s="207">
        <f t="shared" si="11"/>
        <v>752316</v>
      </c>
      <c r="BC27" s="145" t="s">
        <v>124</v>
      </c>
      <c r="BD27" s="147" t="s">
        <v>1218</v>
      </c>
      <c r="BE27" s="146" t="s">
        <v>1219</v>
      </c>
      <c r="BF27" s="146" t="s">
        <v>1220</v>
      </c>
      <c r="BG27" s="164" t="str">
        <f t="shared" si="12"/>
        <v>0</v>
      </c>
      <c r="BH27" s="169">
        <v>0</v>
      </c>
      <c r="BI27" s="133" t="e">
        <f>LOOKUP($BH27,#REF!,#REF!)</f>
        <v>#REF!</v>
      </c>
      <c r="BJ27" s="233">
        <v>0</v>
      </c>
      <c r="BK27" s="146" t="s">
        <v>128</v>
      </c>
      <c r="BL27" s="146" t="s">
        <v>1357</v>
      </c>
      <c r="BM27" s="176">
        <v>0</v>
      </c>
      <c r="BN27" s="146" t="s">
        <v>1357</v>
      </c>
      <c r="BO27" s="11" t="str">
        <f t="shared" si="2"/>
        <v>0</v>
      </c>
      <c r="BP27" s="171">
        <v>4000000</v>
      </c>
      <c r="BQ27" s="171">
        <v>750000</v>
      </c>
      <c r="BR27" s="171">
        <v>160000</v>
      </c>
      <c r="BS27" s="233">
        <v>0</v>
      </c>
      <c r="BT27" s="246">
        <f t="shared" si="13"/>
        <v>4910000</v>
      </c>
      <c r="BU27" s="10" t="e">
        <f t="shared" si="14"/>
        <v>#REF!</v>
      </c>
      <c r="BV27" s="12">
        <f t="shared" si="15"/>
        <v>0</v>
      </c>
      <c r="BW27" s="12" t="e">
        <f t="shared" si="16"/>
        <v>#REF!</v>
      </c>
      <c r="BX27" s="4"/>
      <c r="CM27" s="1"/>
      <c r="CN27" s="1"/>
      <c r="CO27" s="1"/>
    </row>
    <row r="28" spans="1:93" ht="51.75" customHeight="1">
      <c r="A28" s="1" t="s">
        <v>1539</v>
      </c>
      <c r="B28" s="182" t="s">
        <v>1455</v>
      </c>
      <c r="C28" s="53" t="s">
        <v>136</v>
      </c>
      <c r="D28" s="1">
        <v>22</v>
      </c>
      <c r="E28" s="56" t="s">
        <v>235</v>
      </c>
      <c r="F28" s="56" t="s">
        <v>163</v>
      </c>
      <c r="G28" s="57" t="s">
        <v>229</v>
      </c>
      <c r="H28" s="67" t="s">
        <v>89</v>
      </c>
      <c r="I28" s="68">
        <v>35065</v>
      </c>
      <c r="J28" s="69" t="s">
        <v>428</v>
      </c>
      <c r="K28" s="70" t="s">
        <v>429</v>
      </c>
      <c r="L28" s="69" t="s">
        <v>91</v>
      </c>
      <c r="M28" s="71" t="s">
        <v>430</v>
      </c>
      <c r="N28" s="86" t="s">
        <v>718</v>
      </c>
      <c r="O28" s="87" t="s">
        <v>719</v>
      </c>
      <c r="P28" s="88" t="s">
        <v>720</v>
      </c>
      <c r="Q28" s="88" t="s">
        <v>721</v>
      </c>
      <c r="R28" s="86" t="s">
        <v>722</v>
      </c>
      <c r="S28" s="89" t="s">
        <v>115</v>
      </c>
      <c r="T28" s="90" t="s">
        <v>74</v>
      </c>
      <c r="U28" s="90" t="s">
        <v>75</v>
      </c>
      <c r="V28" s="101"/>
      <c r="W28" s="98" t="s">
        <v>1049</v>
      </c>
      <c r="X28" s="104">
        <v>6</v>
      </c>
      <c r="Y28" s="108" t="str">
        <f t="shared" si="0"/>
        <v>5</v>
      </c>
      <c r="Z28" s="104">
        <v>3</v>
      </c>
      <c r="AA28" s="115" t="str">
        <f t="shared" si="1"/>
        <v>1</v>
      </c>
      <c r="AB28" s="118">
        <v>1</v>
      </c>
      <c r="AC28" s="119">
        <v>50000</v>
      </c>
      <c r="AD28" s="69">
        <v>0</v>
      </c>
      <c r="AE28" s="69">
        <v>0</v>
      </c>
      <c r="AF28" s="69">
        <v>0</v>
      </c>
      <c r="AG28" s="108">
        <f t="shared" si="3"/>
        <v>50000</v>
      </c>
      <c r="AH28" s="133">
        <f t="shared" si="4"/>
        <v>7142.8571428571431</v>
      </c>
      <c r="AI28" s="132" t="e">
        <f>LOOKUP(AH28,#REF!,#REF!)</f>
        <v>#REF!</v>
      </c>
      <c r="AJ28" s="108">
        <f t="shared" si="5"/>
        <v>600000</v>
      </c>
      <c r="AK28" s="122">
        <v>5190</v>
      </c>
      <c r="AL28" s="89">
        <v>7565</v>
      </c>
      <c r="AM28" s="89">
        <v>2973</v>
      </c>
      <c r="AN28" s="89">
        <v>0</v>
      </c>
      <c r="AO28" s="250">
        <f t="shared" si="6"/>
        <v>15728</v>
      </c>
      <c r="AP28" s="311">
        <v>1222</v>
      </c>
      <c r="AQ28" s="251">
        <f t="shared" si="7"/>
        <v>407.33333333333331</v>
      </c>
      <c r="AR28" s="133" t="str">
        <f t="shared" si="17"/>
        <v>3</v>
      </c>
      <c r="AS28" s="138" t="s">
        <v>1132</v>
      </c>
      <c r="AT28" s="139">
        <v>9000</v>
      </c>
      <c r="AU28" s="139">
        <v>1000</v>
      </c>
      <c r="AV28" s="213">
        <f t="shared" si="8"/>
        <v>0.02</v>
      </c>
      <c r="AW28" s="133" t="str">
        <f t="shared" si="9"/>
        <v>0</v>
      </c>
      <c r="AX28" s="139" t="s">
        <v>76</v>
      </c>
      <c r="AY28" s="139">
        <v>2000</v>
      </c>
      <c r="AZ28" s="139">
        <v>56128</v>
      </c>
      <c r="BA28" s="207">
        <f t="shared" si="10"/>
        <v>-6128</v>
      </c>
      <c r="BB28" s="207">
        <f t="shared" si="11"/>
        <v>673536</v>
      </c>
      <c r="BC28" s="145" t="s">
        <v>123</v>
      </c>
      <c r="BD28" s="146" t="s">
        <v>1221</v>
      </c>
      <c r="BE28" s="146" t="s">
        <v>126</v>
      </c>
      <c r="BF28" s="153" t="s">
        <v>1222</v>
      </c>
      <c r="BG28" s="164" t="str">
        <f t="shared" si="12"/>
        <v>0</v>
      </c>
      <c r="BH28" s="170" t="s">
        <v>1327</v>
      </c>
      <c r="BI28" s="133" t="e">
        <f>LOOKUP($BH28,#REF!,#REF!)</f>
        <v>#REF!</v>
      </c>
      <c r="BJ28" s="171">
        <v>3750000</v>
      </c>
      <c r="BK28" s="146" t="s">
        <v>1372</v>
      </c>
      <c r="BL28" s="146" t="s">
        <v>1373</v>
      </c>
      <c r="BM28" s="176">
        <v>0</v>
      </c>
      <c r="BN28" s="146" t="s">
        <v>1373</v>
      </c>
      <c r="BO28" s="11" t="str">
        <f t="shared" si="2"/>
        <v>0</v>
      </c>
      <c r="BP28" s="171">
        <v>1058000</v>
      </c>
      <c r="BQ28" s="171">
        <v>60000</v>
      </c>
      <c r="BR28" s="233">
        <v>0</v>
      </c>
      <c r="BS28" s="233">
        <v>0</v>
      </c>
      <c r="BT28" s="246">
        <f t="shared" si="13"/>
        <v>4868000</v>
      </c>
      <c r="BU28" s="10" t="e">
        <f t="shared" si="14"/>
        <v>#REF!</v>
      </c>
      <c r="BV28" s="12">
        <f t="shared" si="15"/>
        <v>0</v>
      </c>
      <c r="BW28" s="12" t="e">
        <f t="shared" si="16"/>
        <v>#REF!</v>
      </c>
      <c r="BX28" s="4"/>
      <c r="CM28" s="1"/>
      <c r="CN28" s="1"/>
      <c r="CO28" s="1"/>
    </row>
    <row r="29" spans="1:93" ht="51.75" customHeight="1">
      <c r="A29" s="1" t="s">
        <v>1539</v>
      </c>
      <c r="B29" s="182" t="s">
        <v>1456</v>
      </c>
      <c r="C29" s="53" t="s">
        <v>136</v>
      </c>
      <c r="D29" s="1">
        <v>23</v>
      </c>
      <c r="E29" s="56" t="s">
        <v>236</v>
      </c>
      <c r="F29" s="56" t="s">
        <v>237</v>
      </c>
      <c r="G29" s="57" t="s">
        <v>229</v>
      </c>
      <c r="H29" s="67" t="s">
        <v>89</v>
      </c>
      <c r="I29" s="68">
        <v>33526</v>
      </c>
      <c r="J29" s="69" t="s">
        <v>431</v>
      </c>
      <c r="K29" s="70" t="s">
        <v>432</v>
      </c>
      <c r="L29" s="69" t="s">
        <v>77</v>
      </c>
      <c r="M29" s="71" t="s">
        <v>433</v>
      </c>
      <c r="N29" s="86" t="s">
        <v>723</v>
      </c>
      <c r="O29" s="87" t="s">
        <v>724</v>
      </c>
      <c r="P29" s="88" t="s">
        <v>725</v>
      </c>
      <c r="Q29" s="88" t="s">
        <v>726</v>
      </c>
      <c r="R29" s="86" t="s">
        <v>722</v>
      </c>
      <c r="S29" s="89" t="s">
        <v>115</v>
      </c>
      <c r="T29" s="90" t="s">
        <v>74</v>
      </c>
      <c r="U29" s="90" t="s">
        <v>75</v>
      </c>
      <c r="V29" s="101"/>
      <c r="W29" s="98" t="s">
        <v>1050</v>
      </c>
      <c r="X29" s="104">
        <v>6</v>
      </c>
      <c r="Y29" s="108" t="str">
        <f t="shared" si="0"/>
        <v>5</v>
      </c>
      <c r="Z29" s="104">
        <v>1</v>
      </c>
      <c r="AA29" s="115" t="str">
        <f t="shared" si="1"/>
        <v>1</v>
      </c>
      <c r="AB29" s="118">
        <v>1</v>
      </c>
      <c r="AC29" s="119">
        <v>20000</v>
      </c>
      <c r="AD29" s="69">
        <v>0</v>
      </c>
      <c r="AE29" s="69">
        <v>0</v>
      </c>
      <c r="AF29" s="69">
        <v>0</v>
      </c>
      <c r="AG29" s="108">
        <f t="shared" si="3"/>
        <v>20000</v>
      </c>
      <c r="AH29" s="133">
        <f t="shared" si="4"/>
        <v>2857.1428571428573</v>
      </c>
      <c r="AI29" s="132" t="e">
        <f>LOOKUP(AH29,#REF!,#REF!)</f>
        <v>#REF!</v>
      </c>
      <c r="AJ29" s="108">
        <f t="shared" si="5"/>
        <v>240000</v>
      </c>
      <c r="AK29" s="89">
        <v>0</v>
      </c>
      <c r="AL29" s="89">
        <v>640</v>
      </c>
      <c r="AM29" s="89">
        <v>0</v>
      </c>
      <c r="AN29" s="89">
        <v>0</v>
      </c>
      <c r="AO29" s="250">
        <f t="shared" si="6"/>
        <v>640</v>
      </c>
      <c r="AP29" s="311">
        <v>1223</v>
      </c>
      <c r="AQ29" s="251">
        <f t="shared" si="7"/>
        <v>1223</v>
      </c>
      <c r="AR29" s="133" t="str">
        <f t="shared" si="17"/>
        <v>2</v>
      </c>
      <c r="AS29" s="138" t="s">
        <v>1133</v>
      </c>
      <c r="AT29" s="139">
        <v>8000</v>
      </c>
      <c r="AU29" s="139">
        <v>400</v>
      </c>
      <c r="AV29" s="213">
        <f t="shared" si="8"/>
        <v>0.02</v>
      </c>
      <c r="AW29" s="133" t="str">
        <f t="shared" si="9"/>
        <v>0</v>
      </c>
      <c r="AX29" s="139" t="s">
        <v>76</v>
      </c>
      <c r="AY29" s="139">
        <v>3000</v>
      </c>
      <c r="AZ29" s="139">
        <v>34040</v>
      </c>
      <c r="BA29" s="207">
        <f t="shared" si="10"/>
        <v>-14040</v>
      </c>
      <c r="BB29" s="207">
        <f t="shared" si="11"/>
        <v>408480</v>
      </c>
      <c r="BC29" s="145" t="s">
        <v>1186</v>
      </c>
      <c r="BD29" s="146" t="s">
        <v>1199</v>
      </c>
      <c r="BE29" s="146" t="s">
        <v>1223</v>
      </c>
      <c r="BF29" s="154" t="s">
        <v>1224</v>
      </c>
      <c r="BG29" s="164" t="str">
        <f t="shared" si="12"/>
        <v>0</v>
      </c>
      <c r="BH29" s="169">
        <v>0</v>
      </c>
      <c r="BI29" s="133" t="e">
        <f>LOOKUP($BH29,#REF!,#REF!)</f>
        <v>#REF!</v>
      </c>
      <c r="BJ29" s="233">
        <v>0</v>
      </c>
      <c r="BK29" s="146" t="s">
        <v>1369</v>
      </c>
      <c r="BL29" s="146" t="s">
        <v>1374</v>
      </c>
      <c r="BM29" s="176">
        <v>0</v>
      </c>
      <c r="BN29" s="146" t="s">
        <v>1374</v>
      </c>
      <c r="BO29" s="11" t="str">
        <f t="shared" si="2"/>
        <v>0</v>
      </c>
      <c r="BP29" s="171">
        <v>1200000</v>
      </c>
      <c r="BQ29" s="233">
        <v>0</v>
      </c>
      <c r="BR29" s="233">
        <v>0</v>
      </c>
      <c r="BS29" s="233">
        <v>0</v>
      </c>
      <c r="BT29" s="246">
        <f t="shared" si="13"/>
        <v>1200000</v>
      </c>
      <c r="BU29" s="10" t="e">
        <f t="shared" si="14"/>
        <v>#REF!</v>
      </c>
      <c r="BV29" s="12">
        <f t="shared" si="15"/>
        <v>0</v>
      </c>
      <c r="BW29" s="12" t="e">
        <f t="shared" si="16"/>
        <v>#REF!</v>
      </c>
      <c r="BX29" s="4"/>
      <c r="CM29" s="1"/>
      <c r="CN29" s="1"/>
      <c r="CO29" s="1"/>
    </row>
    <row r="30" spans="1:93" ht="51.75" customHeight="1">
      <c r="A30" s="1" t="s">
        <v>1539</v>
      </c>
      <c r="B30" s="182" t="s">
        <v>1457</v>
      </c>
      <c r="C30" s="53" t="s">
        <v>136</v>
      </c>
      <c r="D30" s="1">
        <v>24</v>
      </c>
      <c r="E30" s="56" t="s">
        <v>238</v>
      </c>
      <c r="F30" s="56" t="s">
        <v>239</v>
      </c>
      <c r="G30" s="57" t="s">
        <v>229</v>
      </c>
      <c r="H30" s="67" t="s">
        <v>89</v>
      </c>
      <c r="I30" s="68">
        <v>34731</v>
      </c>
      <c r="J30" s="69" t="s">
        <v>434</v>
      </c>
      <c r="K30" s="70" t="s">
        <v>435</v>
      </c>
      <c r="L30" s="69" t="s">
        <v>91</v>
      </c>
      <c r="M30" s="71" t="s">
        <v>436</v>
      </c>
      <c r="N30" s="86" t="s">
        <v>727</v>
      </c>
      <c r="O30" s="87" t="s">
        <v>728</v>
      </c>
      <c r="P30" s="88" t="s">
        <v>729</v>
      </c>
      <c r="Q30" s="88" t="s">
        <v>730</v>
      </c>
      <c r="R30" s="86" t="s">
        <v>731</v>
      </c>
      <c r="S30" s="89">
        <v>15000</v>
      </c>
      <c r="T30" s="90" t="s">
        <v>74</v>
      </c>
      <c r="U30" s="90" t="s">
        <v>75</v>
      </c>
      <c r="V30" s="101"/>
      <c r="W30" s="98" t="s">
        <v>1051</v>
      </c>
      <c r="X30" s="104">
        <v>3</v>
      </c>
      <c r="Y30" s="108" t="str">
        <f t="shared" si="0"/>
        <v>2</v>
      </c>
      <c r="Z30" s="104" t="s">
        <v>76</v>
      </c>
      <c r="AA30" s="115" t="str">
        <f t="shared" si="1"/>
        <v>3</v>
      </c>
      <c r="AB30" s="118">
        <v>1</v>
      </c>
      <c r="AC30" s="119">
        <v>28808</v>
      </c>
      <c r="AD30" s="69">
        <v>0</v>
      </c>
      <c r="AE30" s="69">
        <v>0</v>
      </c>
      <c r="AF30" s="69">
        <v>0</v>
      </c>
      <c r="AG30" s="108">
        <f t="shared" si="3"/>
        <v>28808</v>
      </c>
      <c r="AH30" s="133">
        <f t="shared" si="4"/>
        <v>7202</v>
      </c>
      <c r="AI30" s="132" t="e">
        <f>LOOKUP(AH30,#REF!,#REF!)</f>
        <v>#REF!</v>
      </c>
      <c r="AJ30" s="108">
        <f t="shared" si="5"/>
        <v>345696</v>
      </c>
      <c r="AK30" s="89">
        <v>0</v>
      </c>
      <c r="AL30" s="89">
        <v>3042</v>
      </c>
      <c r="AM30" s="89">
        <v>0</v>
      </c>
      <c r="AN30" s="89">
        <v>0</v>
      </c>
      <c r="AO30" s="250">
        <f t="shared" si="6"/>
        <v>3042</v>
      </c>
      <c r="AP30" s="311">
        <v>1224</v>
      </c>
      <c r="AQ30" s="251" t="e">
        <f t="shared" si="7"/>
        <v>#VALUE!</v>
      </c>
      <c r="AR30" s="133" t="e">
        <f t="shared" si="17"/>
        <v>#VALUE!</v>
      </c>
      <c r="AS30" s="138" t="s">
        <v>1131</v>
      </c>
      <c r="AT30" s="139">
        <v>10000</v>
      </c>
      <c r="AU30" s="139">
        <v>300</v>
      </c>
      <c r="AV30" s="213">
        <f t="shared" si="8"/>
        <v>1.0413773951680088E-2</v>
      </c>
      <c r="AW30" s="133" t="str">
        <f t="shared" si="9"/>
        <v>0</v>
      </c>
      <c r="AX30" s="139" t="s">
        <v>76</v>
      </c>
      <c r="AY30" s="139">
        <v>4000</v>
      </c>
      <c r="AZ30" s="139">
        <v>42785</v>
      </c>
      <c r="BA30" s="207">
        <f t="shared" si="10"/>
        <v>-13977</v>
      </c>
      <c r="BB30" s="207">
        <f t="shared" si="11"/>
        <v>513420</v>
      </c>
      <c r="BC30" s="145" t="s">
        <v>124</v>
      </c>
      <c r="BD30" s="146" t="s">
        <v>1225</v>
      </c>
      <c r="BE30" s="146" t="s">
        <v>1226</v>
      </c>
      <c r="BF30" s="148" t="s">
        <v>1227</v>
      </c>
      <c r="BG30" s="164" t="str">
        <f t="shared" si="12"/>
        <v>0</v>
      </c>
      <c r="BH30" s="170" t="s">
        <v>1328</v>
      </c>
      <c r="BI30" s="133" t="e">
        <f>LOOKUP($BH30,#REF!,#REF!)</f>
        <v>#REF!</v>
      </c>
      <c r="BJ30" s="171">
        <v>5000000</v>
      </c>
      <c r="BK30" s="146" t="s">
        <v>1375</v>
      </c>
      <c r="BL30" s="146" t="s">
        <v>1357</v>
      </c>
      <c r="BM30" s="176">
        <v>0</v>
      </c>
      <c r="BN30" s="146" t="s">
        <v>1357</v>
      </c>
      <c r="BO30" s="11" t="str">
        <f t="shared" si="2"/>
        <v>0</v>
      </c>
      <c r="BP30" s="171">
        <v>5000000</v>
      </c>
      <c r="BQ30" s="171">
        <v>60000</v>
      </c>
      <c r="BR30" s="171">
        <v>37000</v>
      </c>
      <c r="BS30" s="233">
        <v>0</v>
      </c>
      <c r="BT30" s="246">
        <f t="shared" si="13"/>
        <v>10097000</v>
      </c>
      <c r="BU30" s="10" t="e">
        <f t="shared" si="14"/>
        <v>#REF!</v>
      </c>
      <c r="BV30" s="12">
        <f t="shared" si="15"/>
        <v>0</v>
      </c>
      <c r="BW30" s="12" t="e">
        <f t="shared" si="16"/>
        <v>#REF!</v>
      </c>
      <c r="BX30" s="4"/>
      <c r="CM30" s="1"/>
      <c r="CN30" s="1"/>
      <c r="CO30" s="1"/>
    </row>
    <row r="31" spans="1:93" ht="51.75" customHeight="1">
      <c r="A31" s="1" t="s">
        <v>1539</v>
      </c>
      <c r="B31" s="182" t="s">
        <v>1458</v>
      </c>
      <c r="C31" s="53" t="s">
        <v>136</v>
      </c>
      <c r="D31" s="1">
        <v>25</v>
      </c>
      <c r="E31" s="56" t="s">
        <v>93</v>
      </c>
      <c r="F31" s="56" t="s">
        <v>240</v>
      </c>
      <c r="G31" s="57" t="s">
        <v>229</v>
      </c>
      <c r="H31" s="67" t="s">
        <v>89</v>
      </c>
      <c r="I31" s="68">
        <v>35128</v>
      </c>
      <c r="J31" s="69" t="s">
        <v>437</v>
      </c>
      <c r="K31" s="70" t="s">
        <v>438</v>
      </c>
      <c r="L31" s="69" t="s">
        <v>77</v>
      </c>
      <c r="M31" s="71" t="s">
        <v>439</v>
      </c>
      <c r="N31" s="86" t="s">
        <v>732</v>
      </c>
      <c r="O31" s="87" t="s">
        <v>733</v>
      </c>
      <c r="P31" s="88" t="s">
        <v>734</v>
      </c>
      <c r="Q31" s="88" t="s">
        <v>735</v>
      </c>
      <c r="R31" s="86" t="s">
        <v>736</v>
      </c>
      <c r="S31" s="89">
        <v>5533</v>
      </c>
      <c r="T31" s="90" t="s">
        <v>74</v>
      </c>
      <c r="U31" s="90" t="s">
        <v>75</v>
      </c>
      <c r="V31" s="101"/>
      <c r="W31" s="98" t="s">
        <v>1051</v>
      </c>
      <c r="X31" s="104">
        <v>5</v>
      </c>
      <c r="Y31" s="108" t="str">
        <f t="shared" si="0"/>
        <v>3</v>
      </c>
      <c r="Z31" s="104">
        <v>2</v>
      </c>
      <c r="AA31" s="115" t="str">
        <f t="shared" si="1"/>
        <v>1</v>
      </c>
      <c r="AB31" s="118">
        <v>1</v>
      </c>
      <c r="AC31" s="119">
        <v>20000</v>
      </c>
      <c r="AD31" s="69">
        <v>0</v>
      </c>
      <c r="AE31" s="69">
        <v>0</v>
      </c>
      <c r="AF31" s="69">
        <v>0</v>
      </c>
      <c r="AG31" s="108">
        <f t="shared" si="3"/>
        <v>20000</v>
      </c>
      <c r="AH31" s="133">
        <f t="shared" si="4"/>
        <v>3333.3333333333335</v>
      </c>
      <c r="AI31" s="132" t="e">
        <f>LOOKUP(AH31,#REF!,#REF!)</f>
        <v>#REF!</v>
      </c>
      <c r="AJ31" s="108">
        <f t="shared" si="5"/>
        <v>240000</v>
      </c>
      <c r="AK31" s="89">
        <v>0</v>
      </c>
      <c r="AL31" s="89">
        <v>2487</v>
      </c>
      <c r="AM31" s="89">
        <v>0</v>
      </c>
      <c r="AN31" s="89">
        <v>0</v>
      </c>
      <c r="AO31" s="250">
        <f t="shared" si="6"/>
        <v>2487</v>
      </c>
      <c r="AP31" s="311">
        <v>1225</v>
      </c>
      <c r="AQ31" s="251">
        <f t="shared" si="7"/>
        <v>612.5</v>
      </c>
      <c r="AR31" s="133" t="str">
        <f t="shared" si="17"/>
        <v>2</v>
      </c>
      <c r="AS31" s="138" t="s">
        <v>1134</v>
      </c>
      <c r="AT31" s="139">
        <v>5000</v>
      </c>
      <c r="AU31" s="139">
        <v>2000</v>
      </c>
      <c r="AV31" s="213">
        <f t="shared" si="8"/>
        <v>0.1</v>
      </c>
      <c r="AW31" s="133" t="str">
        <f t="shared" si="9"/>
        <v>0</v>
      </c>
      <c r="AX31" s="139" t="s">
        <v>76</v>
      </c>
      <c r="AY31" s="139">
        <v>2000</v>
      </c>
      <c r="AZ31" s="139">
        <v>42553</v>
      </c>
      <c r="BA31" s="207">
        <f t="shared" si="10"/>
        <v>-22553</v>
      </c>
      <c r="BB31" s="207">
        <f t="shared" si="11"/>
        <v>510636</v>
      </c>
      <c r="BC31" s="145" t="s">
        <v>1186</v>
      </c>
      <c r="BD31" s="146" t="s">
        <v>1228</v>
      </c>
      <c r="BE31" s="146" t="s">
        <v>1209</v>
      </c>
      <c r="BF31" s="148" t="s">
        <v>1229</v>
      </c>
      <c r="BG31" s="164" t="str">
        <f t="shared" si="12"/>
        <v>0</v>
      </c>
      <c r="BH31" s="169">
        <v>0</v>
      </c>
      <c r="BI31" s="133" t="e">
        <f>LOOKUP($BH31,#REF!,#REF!)</f>
        <v>#REF!</v>
      </c>
      <c r="BJ31" s="233">
        <v>0</v>
      </c>
      <c r="BK31" s="146" t="s">
        <v>1376</v>
      </c>
      <c r="BL31" s="146" t="s">
        <v>1359</v>
      </c>
      <c r="BM31" s="176">
        <v>0</v>
      </c>
      <c r="BN31" s="146" t="s">
        <v>1359</v>
      </c>
      <c r="BO31" s="11" t="str">
        <f t="shared" si="2"/>
        <v>0</v>
      </c>
      <c r="BP31" s="171">
        <v>400000</v>
      </c>
      <c r="BQ31" s="233">
        <v>0</v>
      </c>
      <c r="BR31" s="233">
        <v>0</v>
      </c>
      <c r="BS31" s="233">
        <v>0</v>
      </c>
      <c r="BT31" s="246">
        <f t="shared" si="13"/>
        <v>400000</v>
      </c>
      <c r="BU31" s="10" t="e">
        <f t="shared" si="14"/>
        <v>#REF!</v>
      </c>
      <c r="BV31" s="12">
        <f t="shared" si="15"/>
        <v>0</v>
      </c>
      <c r="BW31" s="12" t="e">
        <f t="shared" si="16"/>
        <v>#REF!</v>
      </c>
      <c r="BX31" s="4"/>
      <c r="CM31" s="1"/>
      <c r="CN31" s="1"/>
      <c r="CO31" s="1"/>
    </row>
    <row r="32" spans="1:93" ht="51.75" customHeight="1">
      <c r="A32" s="1" t="s">
        <v>1539</v>
      </c>
      <c r="B32" s="182" t="s">
        <v>1459</v>
      </c>
      <c r="C32" s="53" t="s">
        <v>136</v>
      </c>
      <c r="D32" s="1">
        <v>26</v>
      </c>
      <c r="E32" s="56" t="s">
        <v>241</v>
      </c>
      <c r="F32" s="56" t="s">
        <v>165</v>
      </c>
      <c r="G32" s="57" t="s">
        <v>229</v>
      </c>
      <c r="H32" s="67" t="s">
        <v>139</v>
      </c>
      <c r="I32" s="68">
        <v>34569</v>
      </c>
      <c r="J32" s="69" t="s">
        <v>440</v>
      </c>
      <c r="K32" s="70" t="s">
        <v>98</v>
      </c>
      <c r="L32" s="69" t="s">
        <v>91</v>
      </c>
      <c r="M32" s="71" t="s">
        <v>441</v>
      </c>
      <c r="N32" s="86" t="s">
        <v>737</v>
      </c>
      <c r="O32" s="87" t="s">
        <v>738</v>
      </c>
      <c r="P32" s="88" t="s">
        <v>739</v>
      </c>
      <c r="Q32" s="91" t="s">
        <v>679</v>
      </c>
      <c r="R32" s="86" t="s">
        <v>740</v>
      </c>
      <c r="S32" s="89">
        <v>6083</v>
      </c>
      <c r="T32" s="90" t="s">
        <v>74</v>
      </c>
      <c r="U32" s="90" t="s">
        <v>75</v>
      </c>
      <c r="V32" s="101"/>
      <c r="W32" s="98" t="s">
        <v>1052</v>
      </c>
      <c r="X32" s="104">
        <v>7</v>
      </c>
      <c r="Y32" s="108" t="str">
        <f t="shared" si="0"/>
        <v>5</v>
      </c>
      <c r="Z32" s="104">
        <v>1</v>
      </c>
      <c r="AA32" s="115" t="str">
        <f t="shared" si="1"/>
        <v>1</v>
      </c>
      <c r="AB32" s="118">
        <v>1</v>
      </c>
      <c r="AC32" s="119">
        <v>30000</v>
      </c>
      <c r="AD32" s="69">
        <v>0</v>
      </c>
      <c r="AE32" s="69">
        <v>0</v>
      </c>
      <c r="AF32" s="69">
        <v>0</v>
      </c>
      <c r="AG32" s="108">
        <f t="shared" si="3"/>
        <v>30000</v>
      </c>
      <c r="AH32" s="133">
        <f t="shared" si="4"/>
        <v>3750</v>
      </c>
      <c r="AI32" s="132" t="e">
        <f>LOOKUP(AH32,#REF!,#REF!)</f>
        <v>#REF!</v>
      </c>
      <c r="AJ32" s="108">
        <f t="shared" si="5"/>
        <v>360000</v>
      </c>
      <c r="AK32" s="89">
        <v>260</v>
      </c>
      <c r="AL32" s="89">
        <v>2433</v>
      </c>
      <c r="AM32" s="89">
        <v>2000</v>
      </c>
      <c r="AN32" s="89">
        <v>314</v>
      </c>
      <c r="AO32" s="250">
        <f t="shared" si="6"/>
        <v>5007</v>
      </c>
      <c r="AP32" s="311">
        <v>1226</v>
      </c>
      <c r="AQ32" s="251">
        <f t="shared" si="7"/>
        <v>1226</v>
      </c>
      <c r="AR32" s="133" t="str">
        <f t="shared" si="17"/>
        <v>2</v>
      </c>
      <c r="AS32" s="138" t="s">
        <v>1135</v>
      </c>
      <c r="AT32" s="139">
        <v>12000</v>
      </c>
      <c r="AU32" s="139"/>
      <c r="AV32" s="213">
        <f t="shared" si="8"/>
        <v>0</v>
      </c>
      <c r="AW32" s="133" t="str">
        <f t="shared" si="9"/>
        <v>0</v>
      </c>
      <c r="AX32" s="139" t="s">
        <v>76</v>
      </c>
      <c r="AY32" s="139">
        <v>10000</v>
      </c>
      <c r="AZ32" s="139">
        <v>29027</v>
      </c>
      <c r="BA32" s="207">
        <f t="shared" si="10"/>
        <v>973</v>
      </c>
      <c r="BB32" s="207">
        <f t="shared" si="11"/>
        <v>348324</v>
      </c>
      <c r="BC32" s="145" t="s">
        <v>1186</v>
      </c>
      <c r="BD32" s="146" t="s">
        <v>1199</v>
      </c>
      <c r="BE32" s="146" t="s">
        <v>1223</v>
      </c>
      <c r="BF32" s="154" t="s">
        <v>1230</v>
      </c>
      <c r="BG32" s="164" t="str">
        <f t="shared" si="12"/>
        <v>0</v>
      </c>
      <c r="BH32" s="169">
        <v>0</v>
      </c>
      <c r="BI32" s="133" t="e">
        <f>LOOKUP($BH32,#REF!,#REF!)</f>
        <v>#REF!</v>
      </c>
      <c r="BJ32" s="233">
        <v>0</v>
      </c>
      <c r="BK32" s="146" t="s">
        <v>129</v>
      </c>
      <c r="BL32" s="146" t="s">
        <v>1354</v>
      </c>
      <c r="BM32" s="176">
        <v>0</v>
      </c>
      <c r="BN32" s="146" t="s">
        <v>1354</v>
      </c>
      <c r="BO32" s="11" t="str">
        <f t="shared" si="2"/>
        <v>0</v>
      </c>
      <c r="BP32" s="171">
        <v>4000000</v>
      </c>
      <c r="BQ32" s="233">
        <v>0</v>
      </c>
      <c r="BR32" s="233">
        <v>0</v>
      </c>
      <c r="BS32" s="233">
        <v>0</v>
      </c>
      <c r="BT32" s="246">
        <f t="shared" si="13"/>
        <v>4000000</v>
      </c>
      <c r="BU32" s="10" t="e">
        <f t="shared" si="14"/>
        <v>#REF!</v>
      </c>
      <c r="BV32" s="12">
        <f t="shared" si="15"/>
        <v>0</v>
      </c>
      <c r="BW32" s="12" t="e">
        <f t="shared" si="16"/>
        <v>#REF!</v>
      </c>
      <c r="BX32" s="4"/>
      <c r="CM32" s="1"/>
      <c r="CN32" s="1"/>
      <c r="CO32" s="1"/>
    </row>
    <row r="33" spans="1:93" ht="51.75" customHeight="1">
      <c r="A33" s="1" t="s">
        <v>1539</v>
      </c>
      <c r="B33" s="182" t="s">
        <v>1460</v>
      </c>
      <c r="C33" s="53" t="s">
        <v>136</v>
      </c>
      <c r="D33" s="1">
        <v>27</v>
      </c>
      <c r="E33" s="56" t="s">
        <v>242</v>
      </c>
      <c r="F33" s="56" t="s">
        <v>243</v>
      </c>
      <c r="G33" s="57" t="s">
        <v>229</v>
      </c>
      <c r="H33" s="67" t="s">
        <v>139</v>
      </c>
      <c r="I33" s="68">
        <v>34964</v>
      </c>
      <c r="J33" s="69" t="s">
        <v>442</v>
      </c>
      <c r="K33" s="70" t="s">
        <v>109</v>
      </c>
      <c r="L33" s="69" t="s">
        <v>91</v>
      </c>
      <c r="M33" s="71" t="s">
        <v>443</v>
      </c>
      <c r="N33" s="86" t="s">
        <v>741</v>
      </c>
      <c r="O33" s="87" t="s">
        <v>742</v>
      </c>
      <c r="P33" s="88" t="s">
        <v>743</v>
      </c>
      <c r="Q33" s="91" t="s">
        <v>744</v>
      </c>
      <c r="R33" s="86" t="s">
        <v>722</v>
      </c>
      <c r="S33" s="89">
        <v>8633</v>
      </c>
      <c r="T33" s="90" t="s">
        <v>74</v>
      </c>
      <c r="U33" s="90" t="s">
        <v>75</v>
      </c>
      <c r="V33" s="101"/>
      <c r="W33" s="98" t="s">
        <v>1053</v>
      </c>
      <c r="X33" s="104">
        <v>7</v>
      </c>
      <c r="Y33" s="108" t="str">
        <f t="shared" si="0"/>
        <v>5</v>
      </c>
      <c r="Z33" s="104">
        <v>3</v>
      </c>
      <c r="AA33" s="115" t="str">
        <f t="shared" si="1"/>
        <v>1</v>
      </c>
      <c r="AB33" s="118">
        <v>1</v>
      </c>
      <c r="AC33" s="119">
        <v>15000</v>
      </c>
      <c r="AD33" s="69">
        <v>0</v>
      </c>
      <c r="AE33" s="69">
        <v>0</v>
      </c>
      <c r="AF33" s="69">
        <v>0</v>
      </c>
      <c r="AG33" s="108">
        <f t="shared" si="3"/>
        <v>15000</v>
      </c>
      <c r="AH33" s="133">
        <f t="shared" si="4"/>
        <v>1875</v>
      </c>
      <c r="AI33" s="132" t="e">
        <f>LOOKUP(AH33,#REF!,#REF!)</f>
        <v>#REF!</v>
      </c>
      <c r="AJ33" s="108">
        <f t="shared" si="5"/>
        <v>180000</v>
      </c>
      <c r="AK33" s="89">
        <v>203</v>
      </c>
      <c r="AL33" s="89">
        <v>2400</v>
      </c>
      <c r="AM33" s="89">
        <v>0</v>
      </c>
      <c r="AN33" s="89">
        <v>654</v>
      </c>
      <c r="AO33" s="250">
        <f t="shared" si="6"/>
        <v>3257</v>
      </c>
      <c r="AP33" s="311">
        <v>1227</v>
      </c>
      <c r="AQ33" s="251">
        <f t="shared" si="7"/>
        <v>409</v>
      </c>
      <c r="AR33" s="133" t="str">
        <f t="shared" si="17"/>
        <v>3</v>
      </c>
      <c r="AS33" s="138" t="s">
        <v>1136</v>
      </c>
      <c r="AT33" s="139">
        <v>7500</v>
      </c>
      <c r="AU33" s="139"/>
      <c r="AV33" s="213">
        <f t="shared" si="8"/>
        <v>0</v>
      </c>
      <c r="AW33" s="133" t="str">
        <f t="shared" si="9"/>
        <v>0</v>
      </c>
      <c r="AX33" s="139" t="s">
        <v>76</v>
      </c>
      <c r="AY33" s="139">
        <v>1000</v>
      </c>
      <c r="AZ33" s="139">
        <v>35431</v>
      </c>
      <c r="BA33" s="207">
        <f t="shared" si="10"/>
        <v>-20431</v>
      </c>
      <c r="BB33" s="207">
        <f t="shared" si="11"/>
        <v>425172</v>
      </c>
      <c r="BC33" s="145" t="s">
        <v>1186</v>
      </c>
      <c r="BD33" s="146" t="s">
        <v>1199</v>
      </c>
      <c r="BE33" s="146" t="s">
        <v>1231</v>
      </c>
      <c r="BF33" s="154" t="s">
        <v>1232</v>
      </c>
      <c r="BG33" s="164" t="str">
        <f t="shared" si="12"/>
        <v>0</v>
      </c>
      <c r="BH33" s="169">
        <v>0</v>
      </c>
      <c r="BI33" s="133" t="e">
        <f>LOOKUP($BH33,#REF!,#REF!)</f>
        <v>#REF!</v>
      </c>
      <c r="BJ33" s="233">
        <v>0</v>
      </c>
      <c r="BK33" s="146" t="s">
        <v>135</v>
      </c>
      <c r="BL33" s="146" t="s">
        <v>1377</v>
      </c>
      <c r="BM33" s="176">
        <v>0</v>
      </c>
      <c r="BN33" s="146" t="s">
        <v>1377</v>
      </c>
      <c r="BO33" s="11" t="str">
        <f t="shared" si="2"/>
        <v>0</v>
      </c>
      <c r="BP33" s="171">
        <v>1200000</v>
      </c>
      <c r="BQ33" s="233">
        <v>0</v>
      </c>
      <c r="BR33" s="233">
        <v>0</v>
      </c>
      <c r="BS33" s="233">
        <v>0</v>
      </c>
      <c r="BT33" s="246">
        <f t="shared" si="13"/>
        <v>1200000</v>
      </c>
      <c r="BU33" s="10" t="e">
        <f t="shared" si="14"/>
        <v>#REF!</v>
      </c>
      <c r="BV33" s="12">
        <f t="shared" si="15"/>
        <v>0</v>
      </c>
      <c r="BW33" s="12" t="e">
        <f t="shared" si="16"/>
        <v>#REF!</v>
      </c>
      <c r="BX33" s="4"/>
      <c r="CM33" s="1"/>
      <c r="CN33" s="1"/>
      <c r="CO33" s="1"/>
    </row>
    <row r="34" spans="1:93" ht="51.75" customHeight="1">
      <c r="A34" s="1" t="s">
        <v>1539</v>
      </c>
      <c r="B34" s="182" t="s">
        <v>1461</v>
      </c>
      <c r="C34" s="53" t="s">
        <v>136</v>
      </c>
      <c r="D34" s="1">
        <v>28</v>
      </c>
      <c r="E34" s="56" t="s">
        <v>244</v>
      </c>
      <c r="F34" s="56" t="s">
        <v>245</v>
      </c>
      <c r="G34" s="57" t="s">
        <v>229</v>
      </c>
      <c r="H34" s="67" t="s">
        <v>89</v>
      </c>
      <c r="I34" s="68">
        <v>34586</v>
      </c>
      <c r="J34" s="69" t="s">
        <v>444</v>
      </c>
      <c r="K34" s="70" t="s">
        <v>445</v>
      </c>
      <c r="L34" s="69" t="s">
        <v>77</v>
      </c>
      <c r="M34" s="71" t="s">
        <v>446</v>
      </c>
      <c r="N34" s="86" t="s">
        <v>745</v>
      </c>
      <c r="O34" s="87" t="s">
        <v>746</v>
      </c>
      <c r="P34" s="88" t="s">
        <v>747</v>
      </c>
      <c r="Q34" s="88" t="s">
        <v>747</v>
      </c>
      <c r="R34" s="86" t="s">
        <v>748</v>
      </c>
      <c r="S34" s="89">
        <v>2500</v>
      </c>
      <c r="T34" s="90" t="s">
        <v>74</v>
      </c>
      <c r="U34" s="90" t="s">
        <v>75</v>
      </c>
      <c r="V34" s="101"/>
      <c r="W34" s="98" t="s">
        <v>1054</v>
      </c>
      <c r="X34" s="104">
        <v>5</v>
      </c>
      <c r="Y34" s="108" t="str">
        <f t="shared" si="0"/>
        <v>3</v>
      </c>
      <c r="Z34" s="104" t="s">
        <v>76</v>
      </c>
      <c r="AA34" s="115" t="str">
        <f t="shared" si="1"/>
        <v>3</v>
      </c>
      <c r="AB34" s="118">
        <v>2</v>
      </c>
      <c r="AC34" s="119">
        <v>17103</v>
      </c>
      <c r="AD34" s="69">
        <v>20000</v>
      </c>
      <c r="AE34" s="69">
        <v>0</v>
      </c>
      <c r="AF34" s="69">
        <v>0</v>
      </c>
      <c r="AG34" s="108">
        <f t="shared" si="3"/>
        <v>37103</v>
      </c>
      <c r="AH34" s="133">
        <f t="shared" si="4"/>
        <v>5300.4285714285716</v>
      </c>
      <c r="AI34" s="132" t="e">
        <f>LOOKUP(AH34,#REF!,#REF!)</f>
        <v>#REF!</v>
      </c>
      <c r="AJ34" s="108">
        <f t="shared" si="5"/>
        <v>445236</v>
      </c>
      <c r="AK34" s="89">
        <v>526</v>
      </c>
      <c r="AL34" s="89">
        <v>2717</v>
      </c>
      <c r="AM34" s="89">
        <v>0</v>
      </c>
      <c r="AN34" s="89">
        <v>150</v>
      </c>
      <c r="AO34" s="250">
        <f t="shared" si="6"/>
        <v>3393</v>
      </c>
      <c r="AP34" s="311">
        <v>1228</v>
      </c>
      <c r="AQ34" s="251" t="e">
        <f t="shared" si="7"/>
        <v>#VALUE!</v>
      </c>
      <c r="AR34" s="133" t="e">
        <f t="shared" si="17"/>
        <v>#VALUE!</v>
      </c>
      <c r="AS34" s="138" t="s">
        <v>1113</v>
      </c>
      <c r="AT34" s="139">
        <v>15000</v>
      </c>
      <c r="AU34" s="139">
        <v>2000</v>
      </c>
      <c r="AV34" s="213">
        <f t="shared" si="8"/>
        <v>5.390399698137617E-2</v>
      </c>
      <c r="AW34" s="133" t="str">
        <f t="shared" si="9"/>
        <v>0</v>
      </c>
      <c r="AX34" s="139">
        <v>9000</v>
      </c>
      <c r="AY34" s="139">
        <v>2000</v>
      </c>
      <c r="AZ34" s="139">
        <v>53393</v>
      </c>
      <c r="BA34" s="207">
        <f t="shared" si="10"/>
        <v>-16290</v>
      </c>
      <c r="BB34" s="207">
        <f t="shared" si="11"/>
        <v>640716</v>
      </c>
      <c r="BC34" s="145" t="s">
        <v>143</v>
      </c>
      <c r="BD34" s="149" t="s">
        <v>76</v>
      </c>
      <c r="BE34" s="149" t="s">
        <v>76</v>
      </c>
      <c r="BF34" s="149" t="s">
        <v>76</v>
      </c>
      <c r="BG34" s="164" t="str">
        <f t="shared" si="12"/>
        <v>2</v>
      </c>
      <c r="BH34" s="170" t="s">
        <v>1329</v>
      </c>
      <c r="BI34" s="133" t="e">
        <f>LOOKUP($BH34,#REF!,#REF!)</f>
        <v>#REF!</v>
      </c>
      <c r="BJ34" s="171">
        <v>100000</v>
      </c>
      <c r="BK34" s="146" t="s">
        <v>76</v>
      </c>
      <c r="BL34" s="146" t="s">
        <v>76</v>
      </c>
      <c r="BM34" s="176">
        <v>0</v>
      </c>
      <c r="BN34" s="146" t="s">
        <v>76</v>
      </c>
      <c r="BO34" s="11" t="str">
        <f t="shared" si="2"/>
        <v>0</v>
      </c>
      <c r="BP34" s="233">
        <v>0</v>
      </c>
      <c r="BQ34" s="233">
        <v>0</v>
      </c>
      <c r="BR34" s="233">
        <v>0</v>
      </c>
      <c r="BS34" s="233">
        <v>0</v>
      </c>
      <c r="BT34" s="246">
        <f t="shared" si="13"/>
        <v>100000</v>
      </c>
      <c r="BU34" s="10" t="e">
        <f t="shared" si="14"/>
        <v>#REF!</v>
      </c>
      <c r="BV34" s="12">
        <f t="shared" si="15"/>
        <v>0</v>
      </c>
      <c r="BW34" s="12" t="e">
        <f t="shared" si="16"/>
        <v>#REF!</v>
      </c>
      <c r="BX34" s="4"/>
      <c r="CM34" s="1"/>
      <c r="CN34" s="1"/>
      <c r="CO34" s="1"/>
    </row>
    <row r="35" spans="1:93" ht="51.75" customHeight="1">
      <c r="A35" s="1" t="s">
        <v>1539</v>
      </c>
      <c r="B35" s="182" t="s">
        <v>1462</v>
      </c>
      <c r="C35" s="53" t="s">
        <v>136</v>
      </c>
      <c r="D35" s="1">
        <v>29</v>
      </c>
      <c r="E35" s="56" t="s">
        <v>246</v>
      </c>
      <c r="F35" s="56" t="s">
        <v>247</v>
      </c>
      <c r="G35" s="57" t="s">
        <v>229</v>
      </c>
      <c r="H35" s="67" t="s">
        <v>89</v>
      </c>
      <c r="I35" s="68">
        <v>33578</v>
      </c>
      <c r="J35" s="69" t="s">
        <v>447</v>
      </c>
      <c r="K35" s="70" t="s">
        <v>101</v>
      </c>
      <c r="L35" s="69" t="s">
        <v>91</v>
      </c>
      <c r="M35" s="71" t="s">
        <v>448</v>
      </c>
      <c r="N35" s="86" t="s">
        <v>749</v>
      </c>
      <c r="O35" s="87" t="s">
        <v>750</v>
      </c>
      <c r="P35" s="88" t="s">
        <v>751</v>
      </c>
      <c r="Q35" s="88" t="s">
        <v>752</v>
      </c>
      <c r="R35" s="86" t="s">
        <v>635</v>
      </c>
      <c r="S35" s="89">
        <v>6666</v>
      </c>
      <c r="T35" s="90" t="s">
        <v>74</v>
      </c>
      <c r="U35" s="90" t="s">
        <v>75</v>
      </c>
      <c r="V35" s="101"/>
      <c r="W35" s="98" t="s">
        <v>1055</v>
      </c>
      <c r="X35" s="104">
        <v>7</v>
      </c>
      <c r="Y35" s="108" t="str">
        <f t="shared" si="0"/>
        <v>5</v>
      </c>
      <c r="Z35" s="104">
        <v>3</v>
      </c>
      <c r="AA35" s="115" t="str">
        <f t="shared" si="1"/>
        <v>1</v>
      </c>
      <c r="AB35" s="118">
        <v>2</v>
      </c>
      <c r="AC35" s="119">
        <v>22000</v>
      </c>
      <c r="AD35" s="69">
        <v>10000</v>
      </c>
      <c r="AE35" s="69">
        <v>0</v>
      </c>
      <c r="AF35" s="69">
        <v>0</v>
      </c>
      <c r="AG35" s="108">
        <f t="shared" si="3"/>
        <v>32000</v>
      </c>
      <c r="AH35" s="133">
        <f t="shared" si="4"/>
        <v>3555.5555555555557</v>
      </c>
      <c r="AI35" s="132" t="e">
        <f>LOOKUP(AH35,#REF!,#REF!)</f>
        <v>#REF!</v>
      </c>
      <c r="AJ35" s="108">
        <f t="shared" si="5"/>
        <v>384000</v>
      </c>
      <c r="AK35" s="89">
        <v>400</v>
      </c>
      <c r="AL35" s="89">
        <v>3582</v>
      </c>
      <c r="AM35" s="89">
        <v>0</v>
      </c>
      <c r="AN35" s="89">
        <v>0</v>
      </c>
      <c r="AO35" s="250">
        <f t="shared" si="6"/>
        <v>3982</v>
      </c>
      <c r="AP35" s="311">
        <v>1229</v>
      </c>
      <c r="AQ35" s="251">
        <f t="shared" si="7"/>
        <v>409.66666666666669</v>
      </c>
      <c r="AR35" s="133" t="str">
        <f t="shared" si="17"/>
        <v>3</v>
      </c>
      <c r="AS35" s="138" t="s">
        <v>1137</v>
      </c>
      <c r="AT35" s="139">
        <v>7500</v>
      </c>
      <c r="AU35" s="139">
        <v>750</v>
      </c>
      <c r="AV35" s="213">
        <f t="shared" si="8"/>
        <v>2.34375E-2</v>
      </c>
      <c r="AW35" s="133" t="str">
        <f t="shared" si="9"/>
        <v>0</v>
      </c>
      <c r="AX35" s="139" t="s">
        <v>76</v>
      </c>
      <c r="AY35" s="139">
        <v>2000</v>
      </c>
      <c r="AZ35" s="139">
        <v>44714</v>
      </c>
      <c r="BA35" s="207">
        <f t="shared" si="10"/>
        <v>-12714</v>
      </c>
      <c r="BB35" s="207">
        <f t="shared" si="11"/>
        <v>536568</v>
      </c>
      <c r="BC35" s="145" t="s">
        <v>1186</v>
      </c>
      <c r="BD35" s="146" t="s">
        <v>1199</v>
      </c>
      <c r="BE35" s="146" t="s">
        <v>1233</v>
      </c>
      <c r="BF35" s="154" t="s">
        <v>1234</v>
      </c>
      <c r="BG35" s="164" t="str">
        <f t="shared" si="12"/>
        <v>0</v>
      </c>
      <c r="BH35" s="169">
        <v>0</v>
      </c>
      <c r="BI35" s="133" t="e">
        <f>LOOKUP($BH35,#REF!,#REF!)</f>
        <v>#REF!</v>
      </c>
      <c r="BJ35" s="233">
        <v>0</v>
      </c>
      <c r="BK35" s="146" t="s">
        <v>131</v>
      </c>
      <c r="BL35" s="146" t="s">
        <v>1378</v>
      </c>
      <c r="BM35" s="176">
        <v>0</v>
      </c>
      <c r="BN35" s="146" t="s">
        <v>1378</v>
      </c>
      <c r="BO35" s="11" t="str">
        <f t="shared" si="2"/>
        <v>0</v>
      </c>
      <c r="BP35" s="171">
        <v>2000000</v>
      </c>
      <c r="BQ35" s="233">
        <v>0</v>
      </c>
      <c r="BR35" s="233">
        <v>0</v>
      </c>
      <c r="BS35" s="233">
        <v>0</v>
      </c>
      <c r="BT35" s="246">
        <f t="shared" si="13"/>
        <v>2000000</v>
      </c>
      <c r="BU35" s="10" t="e">
        <f t="shared" si="14"/>
        <v>#REF!</v>
      </c>
      <c r="BV35" s="12">
        <f t="shared" si="15"/>
        <v>0</v>
      </c>
      <c r="BW35" s="12" t="e">
        <f t="shared" si="16"/>
        <v>#REF!</v>
      </c>
      <c r="BX35" s="4"/>
      <c r="CM35" s="1"/>
      <c r="CN35" s="1"/>
      <c r="CO35" s="1"/>
    </row>
    <row r="36" spans="1:93" ht="51.75" customHeight="1">
      <c r="A36" s="1" t="s">
        <v>1539</v>
      </c>
      <c r="B36" s="182" t="s">
        <v>1463</v>
      </c>
      <c r="C36" s="53" t="s">
        <v>136</v>
      </c>
      <c r="D36" s="1">
        <v>30</v>
      </c>
      <c r="E36" s="56" t="s">
        <v>248</v>
      </c>
      <c r="F36" s="56" t="s">
        <v>217</v>
      </c>
      <c r="G36" s="57" t="s">
        <v>229</v>
      </c>
      <c r="H36" s="67" t="s">
        <v>89</v>
      </c>
      <c r="I36" s="68">
        <v>34277</v>
      </c>
      <c r="J36" s="69" t="s">
        <v>449</v>
      </c>
      <c r="K36" s="70" t="s">
        <v>107</v>
      </c>
      <c r="L36" s="69" t="s">
        <v>77</v>
      </c>
      <c r="M36" s="71" t="s">
        <v>450</v>
      </c>
      <c r="N36" s="86" t="s">
        <v>753</v>
      </c>
      <c r="O36" s="87" t="s">
        <v>754</v>
      </c>
      <c r="P36" s="88" t="s">
        <v>755</v>
      </c>
      <c r="Q36" s="88" t="s">
        <v>756</v>
      </c>
      <c r="R36" s="86" t="s">
        <v>717</v>
      </c>
      <c r="S36" s="89">
        <v>14300</v>
      </c>
      <c r="T36" s="90" t="s">
        <v>74</v>
      </c>
      <c r="U36" s="90" t="s">
        <v>620</v>
      </c>
      <c r="V36" s="101"/>
      <c r="W36" s="105" t="s">
        <v>1056</v>
      </c>
      <c r="X36" s="104">
        <v>3</v>
      </c>
      <c r="Y36" s="108" t="str">
        <f t="shared" si="0"/>
        <v>2</v>
      </c>
      <c r="Z36" s="104">
        <v>1</v>
      </c>
      <c r="AA36" s="115" t="str">
        <f t="shared" si="1"/>
        <v>1</v>
      </c>
      <c r="AB36" s="118">
        <v>1</v>
      </c>
      <c r="AC36" s="119">
        <v>49500</v>
      </c>
      <c r="AD36" s="69">
        <v>0</v>
      </c>
      <c r="AE36" s="122">
        <v>10000</v>
      </c>
      <c r="AF36" s="69">
        <v>0</v>
      </c>
      <c r="AG36" s="108">
        <f t="shared" si="3"/>
        <v>59500</v>
      </c>
      <c r="AH36" s="133">
        <f t="shared" si="4"/>
        <v>14875</v>
      </c>
      <c r="AI36" s="132" t="e">
        <f>LOOKUP(AH36,#REF!,#REF!)</f>
        <v>#REF!</v>
      </c>
      <c r="AJ36" s="108">
        <f t="shared" si="5"/>
        <v>714000</v>
      </c>
      <c r="AK36" s="89">
        <v>200</v>
      </c>
      <c r="AL36" s="89">
        <v>6000</v>
      </c>
      <c r="AM36" s="89">
        <v>0</v>
      </c>
      <c r="AN36" s="89">
        <v>10</v>
      </c>
      <c r="AO36" s="250">
        <f t="shared" si="6"/>
        <v>6210</v>
      </c>
      <c r="AP36" s="311">
        <v>1230</v>
      </c>
      <c r="AQ36" s="251">
        <f t="shared" si="7"/>
        <v>1230</v>
      </c>
      <c r="AR36" s="133" t="str">
        <f t="shared" si="17"/>
        <v>2</v>
      </c>
      <c r="AS36" s="138" t="s">
        <v>1138</v>
      </c>
      <c r="AT36" s="139">
        <v>9000</v>
      </c>
      <c r="AU36" s="139">
        <v>10000</v>
      </c>
      <c r="AV36" s="213">
        <f t="shared" si="8"/>
        <v>0.16806722689075632</v>
      </c>
      <c r="AW36" s="133" t="str">
        <f t="shared" si="9"/>
        <v>0</v>
      </c>
      <c r="AX36" s="139">
        <v>2500</v>
      </c>
      <c r="AY36" s="139">
        <v>5000</v>
      </c>
      <c r="AZ36" s="139">
        <v>75300</v>
      </c>
      <c r="BA36" s="207">
        <f t="shared" si="10"/>
        <v>-15800</v>
      </c>
      <c r="BB36" s="207">
        <f t="shared" si="11"/>
        <v>903600</v>
      </c>
      <c r="BC36" s="145" t="s">
        <v>1186</v>
      </c>
      <c r="BD36" s="146" t="s">
        <v>1199</v>
      </c>
      <c r="BE36" s="146" t="s">
        <v>1204</v>
      </c>
      <c r="BF36" s="146" t="s">
        <v>1235</v>
      </c>
      <c r="BG36" s="164" t="str">
        <f t="shared" si="12"/>
        <v>0</v>
      </c>
      <c r="BH36" s="170" t="s">
        <v>1330</v>
      </c>
      <c r="BI36" s="133" t="e">
        <f>LOOKUP($BH36,#REF!,#REF!)</f>
        <v>#REF!</v>
      </c>
      <c r="BJ36" s="171">
        <v>2000000</v>
      </c>
      <c r="BK36" s="146" t="s">
        <v>128</v>
      </c>
      <c r="BL36" s="146" t="s">
        <v>1379</v>
      </c>
      <c r="BM36" s="176">
        <v>0</v>
      </c>
      <c r="BN36" s="146" t="s">
        <v>1379</v>
      </c>
      <c r="BO36" s="11" t="str">
        <f t="shared" si="2"/>
        <v>0</v>
      </c>
      <c r="BP36" s="171">
        <v>3300000</v>
      </c>
      <c r="BQ36" s="233">
        <v>0</v>
      </c>
      <c r="BR36" s="233">
        <v>0</v>
      </c>
      <c r="BS36" s="233">
        <v>0</v>
      </c>
      <c r="BT36" s="246">
        <f t="shared" si="13"/>
        <v>5300000</v>
      </c>
      <c r="BU36" s="10" t="e">
        <f t="shared" si="14"/>
        <v>#REF!</v>
      </c>
      <c r="BV36" s="12">
        <f t="shared" si="15"/>
        <v>0</v>
      </c>
      <c r="BW36" s="12" t="e">
        <f t="shared" si="16"/>
        <v>#REF!</v>
      </c>
      <c r="BX36" s="4"/>
      <c r="CM36" s="1"/>
      <c r="CN36" s="1"/>
      <c r="CO36" s="1"/>
    </row>
    <row r="37" spans="1:93" ht="51.75" customHeight="1">
      <c r="A37" s="1" t="s">
        <v>1539</v>
      </c>
      <c r="B37" s="182" t="s">
        <v>1464</v>
      </c>
      <c r="C37" s="53" t="s">
        <v>136</v>
      </c>
      <c r="D37" s="1">
        <v>31</v>
      </c>
      <c r="E37" s="56" t="s">
        <v>249</v>
      </c>
      <c r="F37" s="56" t="s">
        <v>250</v>
      </c>
      <c r="G37" s="57" t="s">
        <v>229</v>
      </c>
      <c r="H37" s="67" t="s">
        <v>89</v>
      </c>
      <c r="I37" s="68">
        <v>34902</v>
      </c>
      <c r="J37" s="69" t="s">
        <v>451</v>
      </c>
      <c r="K37" s="70" t="s">
        <v>110</v>
      </c>
      <c r="L37" s="69" t="s">
        <v>91</v>
      </c>
      <c r="M37" s="71" t="s">
        <v>452</v>
      </c>
      <c r="N37" s="86" t="s">
        <v>757</v>
      </c>
      <c r="O37" s="87" t="s">
        <v>758</v>
      </c>
      <c r="P37" s="88" t="s">
        <v>759</v>
      </c>
      <c r="Q37" s="88" t="s">
        <v>760</v>
      </c>
      <c r="R37" s="86" t="s">
        <v>761</v>
      </c>
      <c r="S37" s="89">
        <v>4000</v>
      </c>
      <c r="T37" s="90" t="s">
        <v>74</v>
      </c>
      <c r="U37" s="90" t="s">
        <v>75</v>
      </c>
      <c r="V37" s="101"/>
      <c r="W37" s="105" t="s">
        <v>1057</v>
      </c>
      <c r="X37" s="104">
        <v>6</v>
      </c>
      <c r="Y37" s="108" t="str">
        <f t="shared" si="0"/>
        <v>5</v>
      </c>
      <c r="Z37" s="104">
        <v>3</v>
      </c>
      <c r="AA37" s="115" t="str">
        <f t="shared" si="1"/>
        <v>1</v>
      </c>
      <c r="AB37" s="118">
        <v>1</v>
      </c>
      <c r="AC37" s="119">
        <v>34000</v>
      </c>
      <c r="AD37" s="69">
        <v>0</v>
      </c>
      <c r="AE37" s="69">
        <v>0</v>
      </c>
      <c r="AF37" s="69">
        <v>0</v>
      </c>
      <c r="AG37" s="108">
        <f t="shared" si="3"/>
        <v>34000</v>
      </c>
      <c r="AH37" s="133">
        <f t="shared" si="4"/>
        <v>4857.1428571428569</v>
      </c>
      <c r="AI37" s="132" t="e">
        <f>LOOKUP(AH37,#REF!,#REF!)</f>
        <v>#REF!</v>
      </c>
      <c r="AJ37" s="108">
        <f t="shared" si="5"/>
        <v>408000</v>
      </c>
      <c r="AK37" s="89">
        <v>953</v>
      </c>
      <c r="AL37" s="89">
        <v>5732</v>
      </c>
      <c r="AM37" s="89">
        <v>767</v>
      </c>
      <c r="AN37" s="89">
        <v>100</v>
      </c>
      <c r="AO37" s="250">
        <f t="shared" si="6"/>
        <v>7552</v>
      </c>
      <c r="AP37" s="311">
        <v>1231</v>
      </c>
      <c r="AQ37" s="251">
        <f t="shared" si="7"/>
        <v>410.33333333333331</v>
      </c>
      <c r="AR37" s="133" t="str">
        <f t="shared" si="17"/>
        <v>3</v>
      </c>
      <c r="AS37" s="138" t="s">
        <v>1139</v>
      </c>
      <c r="AT37" s="139">
        <v>10000</v>
      </c>
      <c r="AU37" s="139">
        <v>500</v>
      </c>
      <c r="AV37" s="213">
        <f t="shared" si="8"/>
        <v>1.4705882352941176E-2</v>
      </c>
      <c r="AW37" s="133" t="str">
        <f t="shared" si="9"/>
        <v>0</v>
      </c>
      <c r="AX37" s="139" t="s">
        <v>76</v>
      </c>
      <c r="AY37" s="139">
        <v>500</v>
      </c>
      <c r="AZ37" s="139">
        <v>65647</v>
      </c>
      <c r="BA37" s="207">
        <f t="shared" si="10"/>
        <v>-31647</v>
      </c>
      <c r="BB37" s="207">
        <f t="shared" si="11"/>
        <v>787764</v>
      </c>
      <c r="BC37" s="145" t="s">
        <v>1186</v>
      </c>
      <c r="BD37" s="146" t="s">
        <v>1236</v>
      </c>
      <c r="BE37" s="146" t="s">
        <v>1211</v>
      </c>
      <c r="BF37" s="146" t="s">
        <v>90</v>
      </c>
      <c r="BG37" s="164" t="str">
        <f t="shared" si="12"/>
        <v>0</v>
      </c>
      <c r="BH37" s="169">
        <v>0</v>
      </c>
      <c r="BI37" s="133" t="e">
        <f>LOOKUP($BH37,#REF!,#REF!)</f>
        <v>#REF!</v>
      </c>
      <c r="BJ37" s="233">
        <v>0</v>
      </c>
      <c r="BK37" s="146" t="s">
        <v>1380</v>
      </c>
      <c r="BL37" s="146" t="s">
        <v>1381</v>
      </c>
      <c r="BM37" s="176">
        <v>0</v>
      </c>
      <c r="BN37" s="146" t="s">
        <v>1381</v>
      </c>
      <c r="BO37" s="11" t="str">
        <f t="shared" si="2"/>
        <v>0</v>
      </c>
      <c r="BP37" s="171">
        <v>1500000</v>
      </c>
      <c r="BQ37" s="233">
        <v>0</v>
      </c>
      <c r="BR37" s="171">
        <v>400000</v>
      </c>
      <c r="BS37" s="233">
        <v>0</v>
      </c>
      <c r="BT37" s="246">
        <f t="shared" si="13"/>
        <v>1900000</v>
      </c>
      <c r="BU37" s="10" t="e">
        <f t="shared" si="14"/>
        <v>#REF!</v>
      </c>
      <c r="BV37" s="12">
        <f t="shared" si="15"/>
        <v>0</v>
      </c>
      <c r="BW37" s="12" t="e">
        <f t="shared" si="16"/>
        <v>#REF!</v>
      </c>
      <c r="BX37" s="4"/>
      <c r="CM37" s="1"/>
      <c r="CN37" s="1"/>
      <c r="CO37" s="1"/>
    </row>
    <row r="38" spans="1:93" ht="51.75" customHeight="1">
      <c r="A38" s="1" t="s">
        <v>1539</v>
      </c>
      <c r="B38" s="182" t="s">
        <v>1465</v>
      </c>
      <c r="C38" s="53" t="s">
        <v>136</v>
      </c>
      <c r="D38" s="1">
        <v>32</v>
      </c>
      <c r="E38" s="56" t="s">
        <v>251</v>
      </c>
      <c r="F38" s="56" t="s">
        <v>252</v>
      </c>
      <c r="G38" s="57" t="s">
        <v>229</v>
      </c>
      <c r="H38" s="67" t="s">
        <v>89</v>
      </c>
      <c r="I38" s="68">
        <v>34782</v>
      </c>
      <c r="J38" s="69" t="s">
        <v>453</v>
      </c>
      <c r="K38" s="70" t="s">
        <v>454</v>
      </c>
      <c r="L38" s="69" t="s">
        <v>77</v>
      </c>
      <c r="M38" s="71" t="s">
        <v>455</v>
      </c>
      <c r="N38" s="86" t="s">
        <v>762</v>
      </c>
      <c r="O38" s="87" t="s">
        <v>763</v>
      </c>
      <c r="P38" s="88" t="s">
        <v>764</v>
      </c>
      <c r="Q38" s="88" t="s">
        <v>765</v>
      </c>
      <c r="R38" s="86" t="s">
        <v>709</v>
      </c>
      <c r="S38" s="89">
        <v>8000</v>
      </c>
      <c r="T38" s="90" t="s">
        <v>74</v>
      </c>
      <c r="U38" s="90" t="s">
        <v>620</v>
      </c>
      <c r="V38" s="101"/>
      <c r="W38" s="98" t="s">
        <v>1058</v>
      </c>
      <c r="X38" s="104">
        <v>18</v>
      </c>
      <c r="Y38" s="108" t="str">
        <f t="shared" si="0"/>
        <v>5</v>
      </c>
      <c r="Z38" s="104">
        <v>10</v>
      </c>
      <c r="AA38" s="115" t="str">
        <f t="shared" si="1"/>
        <v>3</v>
      </c>
      <c r="AB38" s="118">
        <v>2</v>
      </c>
      <c r="AC38" s="119">
        <v>0</v>
      </c>
      <c r="AD38" s="69">
        <v>30000</v>
      </c>
      <c r="AE38" s="69">
        <v>0</v>
      </c>
      <c r="AF38" s="69">
        <v>0</v>
      </c>
      <c r="AG38" s="108">
        <f t="shared" si="3"/>
        <v>30000</v>
      </c>
      <c r="AH38" s="133">
        <f t="shared" si="4"/>
        <v>1500</v>
      </c>
      <c r="AI38" s="132" t="e">
        <f>LOOKUP(AH38,#REF!,#REF!)</f>
        <v>#REF!</v>
      </c>
      <c r="AJ38" s="108">
        <f t="shared" si="5"/>
        <v>360000</v>
      </c>
      <c r="AK38" s="89" t="s">
        <v>76</v>
      </c>
      <c r="AL38" s="89">
        <v>6000</v>
      </c>
      <c r="AM38" s="89">
        <v>5000</v>
      </c>
      <c r="AN38" s="89">
        <v>0</v>
      </c>
      <c r="AO38" s="250">
        <f t="shared" si="6"/>
        <v>11000</v>
      </c>
      <c r="AP38" s="311">
        <v>1232</v>
      </c>
      <c r="AQ38" s="251">
        <f t="shared" si="7"/>
        <v>123.2</v>
      </c>
      <c r="AR38" s="133" t="str">
        <f t="shared" si="17"/>
        <v>3</v>
      </c>
      <c r="AS38" s="138" t="s">
        <v>1140</v>
      </c>
      <c r="AT38" s="139">
        <v>30000</v>
      </c>
      <c r="AU38" s="139">
        <v>25000</v>
      </c>
      <c r="AV38" s="213">
        <f t="shared" si="8"/>
        <v>0.83333333333333337</v>
      </c>
      <c r="AW38" s="133" t="str">
        <f t="shared" si="9"/>
        <v>5</v>
      </c>
      <c r="AX38" s="139" t="s">
        <v>76</v>
      </c>
      <c r="AY38" s="139">
        <v>3000</v>
      </c>
      <c r="AZ38" s="139">
        <v>124200</v>
      </c>
      <c r="BA38" s="207">
        <f t="shared" si="10"/>
        <v>-94200</v>
      </c>
      <c r="BB38" s="207">
        <f t="shared" si="11"/>
        <v>1490400</v>
      </c>
      <c r="BC38" s="145" t="s">
        <v>1186</v>
      </c>
      <c r="BD38" s="146" t="s">
        <v>1199</v>
      </c>
      <c r="BE38" s="146" t="s">
        <v>1202</v>
      </c>
      <c r="BF38" s="154" t="s">
        <v>1237</v>
      </c>
      <c r="BG38" s="164" t="str">
        <f t="shared" si="12"/>
        <v>0</v>
      </c>
      <c r="BH38" s="170" t="s">
        <v>1331</v>
      </c>
      <c r="BI38" s="133" t="e">
        <f>LOOKUP($BH38,#REF!,#REF!)</f>
        <v>#REF!</v>
      </c>
      <c r="BJ38" s="171">
        <v>200000</v>
      </c>
      <c r="BK38" s="146" t="s">
        <v>1382</v>
      </c>
      <c r="BL38" s="146" t="s">
        <v>1383</v>
      </c>
      <c r="BM38" s="176">
        <v>0</v>
      </c>
      <c r="BN38" s="146" t="s">
        <v>1383</v>
      </c>
      <c r="BO38" s="11" t="str">
        <f t="shared" si="2"/>
        <v>0</v>
      </c>
      <c r="BP38" s="171">
        <v>1000000</v>
      </c>
      <c r="BQ38" s="233">
        <v>0</v>
      </c>
      <c r="BR38" s="233">
        <v>0</v>
      </c>
      <c r="BS38" s="233">
        <v>0</v>
      </c>
      <c r="BT38" s="246">
        <f t="shared" si="13"/>
        <v>1200000</v>
      </c>
      <c r="BU38" s="10" t="e">
        <f t="shared" si="14"/>
        <v>#REF!</v>
      </c>
      <c r="BV38" s="12">
        <f t="shared" si="15"/>
        <v>0</v>
      </c>
      <c r="BW38" s="12" t="e">
        <f t="shared" si="16"/>
        <v>#REF!</v>
      </c>
      <c r="BX38" s="4"/>
      <c r="CM38" s="1"/>
      <c r="CN38" s="1"/>
      <c r="CO38" s="1"/>
    </row>
    <row r="39" spans="1:93" ht="51.75" customHeight="1">
      <c r="A39" s="1" t="s">
        <v>1539</v>
      </c>
      <c r="B39" s="182" t="s">
        <v>1466</v>
      </c>
      <c r="C39" s="53" t="s">
        <v>136</v>
      </c>
      <c r="D39" s="1">
        <v>33</v>
      </c>
      <c r="E39" s="56" t="s">
        <v>253</v>
      </c>
      <c r="F39" s="56" t="s">
        <v>254</v>
      </c>
      <c r="G39" s="57" t="s">
        <v>229</v>
      </c>
      <c r="H39" s="67" t="s">
        <v>89</v>
      </c>
      <c r="I39" s="68">
        <v>34922</v>
      </c>
      <c r="J39" s="69" t="s">
        <v>456</v>
      </c>
      <c r="K39" s="70" t="s">
        <v>415</v>
      </c>
      <c r="L39" s="69" t="s">
        <v>77</v>
      </c>
      <c r="M39" s="71" t="s">
        <v>457</v>
      </c>
      <c r="N39" s="86" t="s">
        <v>766</v>
      </c>
      <c r="O39" s="87" t="s">
        <v>767</v>
      </c>
      <c r="P39" s="88" t="s">
        <v>768</v>
      </c>
      <c r="Q39" s="88" t="s">
        <v>769</v>
      </c>
      <c r="R39" s="86" t="s">
        <v>770</v>
      </c>
      <c r="S39" s="89" t="s">
        <v>115</v>
      </c>
      <c r="T39" s="90" t="s">
        <v>74</v>
      </c>
      <c r="U39" s="90" t="s">
        <v>75</v>
      </c>
      <c r="V39" s="101"/>
      <c r="W39" s="98" t="s">
        <v>1059</v>
      </c>
      <c r="X39" s="104">
        <v>4</v>
      </c>
      <c r="Y39" s="108" t="str">
        <f t="shared" si="0"/>
        <v>3</v>
      </c>
      <c r="Z39" s="104" t="s">
        <v>76</v>
      </c>
      <c r="AA39" s="115" t="str">
        <f t="shared" si="1"/>
        <v>3</v>
      </c>
      <c r="AB39" s="118">
        <v>1</v>
      </c>
      <c r="AC39" s="119">
        <v>48000</v>
      </c>
      <c r="AD39" s="69">
        <v>0</v>
      </c>
      <c r="AE39" s="69">
        <v>0</v>
      </c>
      <c r="AF39" s="69">
        <v>0</v>
      </c>
      <c r="AG39" s="108">
        <f t="shared" si="3"/>
        <v>48000</v>
      </c>
      <c r="AH39" s="133">
        <f t="shared" si="4"/>
        <v>9600</v>
      </c>
      <c r="AI39" s="132" t="e">
        <f>LOOKUP(AH39,#REF!,#REF!)</f>
        <v>#REF!</v>
      </c>
      <c r="AJ39" s="108">
        <f t="shared" si="5"/>
        <v>576000</v>
      </c>
      <c r="AK39" s="89">
        <v>250</v>
      </c>
      <c r="AL39" s="89">
        <v>1500</v>
      </c>
      <c r="AM39" s="89">
        <v>0</v>
      </c>
      <c r="AN39" s="89">
        <v>100</v>
      </c>
      <c r="AO39" s="250">
        <f t="shared" si="6"/>
        <v>1850</v>
      </c>
      <c r="AP39" s="311">
        <v>1233</v>
      </c>
      <c r="AQ39" s="251" t="e">
        <f t="shared" si="7"/>
        <v>#VALUE!</v>
      </c>
      <c r="AR39" s="133" t="e">
        <f t="shared" si="17"/>
        <v>#VALUE!</v>
      </c>
      <c r="AS39" s="138" t="s">
        <v>1131</v>
      </c>
      <c r="AT39" s="139">
        <v>32000</v>
      </c>
      <c r="AU39" s="139">
        <v>3000</v>
      </c>
      <c r="AV39" s="213">
        <f t="shared" si="8"/>
        <v>6.25E-2</v>
      </c>
      <c r="AW39" s="133" t="str">
        <f t="shared" si="9"/>
        <v>0</v>
      </c>
      <c r="AX39" s="139" t="s">
        <v>76</v>
      </c>
      <c r="AY39" s="139">
        <v>4000</v>
      </c>
      <c r="AZ39" s="139">
        <v>61850</v>
      </c>
      <c r="BA39" s="207">
        <f t="shared" si="10"/>
        <v>-13850</v>
      </c>
      <c r="BB39" s="207">
        <f t="shared" si="11"/>
        <v>742200</v>
      </c>
      <c r="BC39" s="145" t="s">
        <v>143</v>
      </c>
      <c r="BD39" s="149" t="s">
        <v>76</v>
      </c>
      <c r="BE39" s="149" t="s">
        <v>76</v>
      </c>
      <c r="BF39" s="149" t="s">
        <v>76</v>
      </c>
      <c r="BG39" s="164" t="str">
        <f t="shared" si="12"/>
        <v>2</v>
      </c>
      <c r="BH39" s="169">
        <v>0</v>
      </c>
      <c r="BI39" s="133" t="e">
        <f>LOOKUP($BH39,#REF!,#REF!)</f>
        <v>#REF!</v>
      </c>
      <c r="BJ39" s="233">
        <v>0</v>
      </c>
      <c r="BK39" s="146" t="s">
        <v>1349</v>
      </c>
      <c r="BL39" s="146" t="s">
        <v>1381</v>
      </c>
      <c r="BM39" s="176">
        <v>0</v>
      </c>
      <c r="BN39" s="146" t="s">
        <v>1381</v>
      </c>
      <c r="BO39" s="11" t="str">
        <f t="shared" si="2"/>
        <v>0</v>
      </c>
      <c r="BP39" s="171">
        <v>2200000</v>
      </c>
      <c r="BQ39" s="233">
        <v>0</v>
      </c>
      <c r="BR39" s="233">
        <v>0</v>
      </c>
      <c r="BS39" s="233">
        <v>0</v>
      </c>
      <c r="BT39" s="246">
        <f t="shared" si="13"/>
        <v>2200000</v>
      </c>
      <c r="BU39" s="10" t="e">
        <f t="shared" si="14"/>
        <v>#REF!</v>
      </c>
      <c r="BV39" s="12">
        <f t="shared" si="15"/>
        <v>0</v>
      </c>
      <c r="BW39" s="12" t="e">
        <f t="shared" si="16"/>
        <v>#REF!</v>
      </c>
      <c r="BX39" s="4"/>
      <c r="CM39" s="1"/>
      <c r="CN39" s="1"/>
      <c r="CO39" s="1"/>
    </row>
    <row r="40" spans="1:93" ht="51.75" customHeight="1">
      <c r="A40" s="1" t="s">
        <v>1539</v>
      </c>
      <c r="B40" s="182" t="s">
        <v>1467</v>
      </c>
      <c r="C40" s="53" t="s">
        <v>136</v>
      </c>
      <c r="D40" s="1">
        <v>34</v>
      </c>
      <c r="E40" s="56" t="s">
        <v>255</v>
      </c>
      <c r="F40" s="56" t="s">
        <v>256</v>
      </c>
      <c r="G40" s="57" t="s">
        <v>229</v>
      </c>
      <c r="H40" s="67" t="s">
        <v>89</v>
      </c>
      <c r="I40" s="68">
        <v>33854</v>
      </c>
      <c r="J40" s="69" t="s">
        <v>458</v>
      </c>
      <c r="K40" s="70" t="s">
        <v>98</v>
      </c>
      <c r="L40" s="69" t="s">
        <v>91</v>
      </c>
      <c r="M40" s="71" t="s">
        <v>459</v>
      </c>
      <c r="N40" s="86" t="s">
        <v>771</v>
      </c>
      <c r="O40" s="87" t="s">
        <v>772</v>
      </c>
      <c r="P40" s="88" t="s">
        <v>773</v>
      </c>
      <c r="Q40" s="88" t="s">
        <v>774</v>
      </c>
      <c r="R40" s="86" t="s">
        <v>635</v>
      </c>
      <c r="S40" s="89">
        <v>3000</v>
      </c>
      <c r="T40" s="90" t="s">
        <v>74</v>
      </c>
      <c r="U40" s="90" t="s">
        <v>620</v>
      </c>
      <c r="V40" s="101"/>
      <c r="W40" s="98" t="s">
        <v>144</v>
      </c>
      <c r="X40" s="104">
        <v>5</v>
      </c>
      <c r="Y40" s="108" t="str">
        <f t="shared" si="0"/>
        <v>3</v>
      </c>
      <c r="Z40" s="104">
        <v>3</v>
      </c>
      <c r="AA40" s="115" t="str">
        <f t="shared" si="1"/>
        <v>1</v>
      </c>
      <c r="AB40" s="118">
        <v>1</v>
      </c>
      <c r="AC40" s="119">
        <v>0</v>
      </c>
      <c r="AD40" s="69">
        <v>0</v>
      </c>
      <c r="AE40" s="69">
        <v>0</v>
      </c>
      <c r="AF40" s="122">
        <v>24000</v>
      </c>
      <c r="AG40" s="108">
        <f t="shared" si="3"/>
        <v>24000</v>
      </c>
      <c r="AH40" s="133">
        <f t="shared" si="4"/>
        <v>4000</v>
      </c>
      <c r="AI40" s="132" t="e">
        <f>LOOKUP(AH40,#REF!,#REF!)</f>
        <v>#REF!</v>
      </c>
      <c r="AJ40" s="108">
        <f t="shared" si="5"/>
        <v>288000</v>
      </c>
      <c r="AK40" s="89">
        <v>225</v>
      </c>
      <c r="AL40" s="89">
        <v>5562</v>
      </c>
      <c r="AM40" s="89">
        <v>0</v>
      </c>
      <c r="AN40" s="89">
        <v>480</v>
      </c>
      <c r="AO40" s="250">
        <f t="shared" si="6"/>
        <v>6267</v>
      </c>
      <c r="AP40" s="311">
        <v>1234</v>
      </c>
      <c r="AQ40" s="251">
        <f t="shared" si="7"/>
        <v>411.33333333333331</v>
      </c>
      <c r="AR40" s="133" t="str">
        <f t="shared" si="17"/>
        <v>3</v>
      </c>
      <c r="AS40" s="138" t="s">
        <v>1141</v>
      </c>
      <c r="AT40" s="139">
        <v>15000</v>
      </c>
      <c r="AU40" s="139">
        <v>400</v>
      </c>
      <c r="AV40" s="213">
        <f t="shared" si="8"/>
        <v>1.6666666666666666E-2</v>
      </c>
      <c r="AW40" s="133" t="str">
        <f t="shared" si="9"/>
        <v>0</v>
      </c>
      <c r="AX40" s="139" t="s">
        <v>76</v>
      </c>
      <c r="AY40" s="139" t="s">
        <v>76</v>
      </c>
      <c r="AZ40" s="139">
        <v>48000</v>
      </c>
      <c r="BA40" s="207">
        <f t="shared" si="10"/>
        <v>-24000</v>
      </c>
      <c r="BB40" s="207">
        <f t="shared" si="11"/>
        <v>576000</v>
      </c>
      <c r="BC40" s="145" t="s">
        <v>143</v>
      </c>
      <c r="BD40" s="149" t="s">
        <v>76</v>
      </c>
      <c r="BE40" s="149" t="s">
        <v>76</v>
      </c>
      <c r="BF40" s="149" t="s">
        <v>76</v>
      </c>
      <c r="BG40" s="164" t="str">
        <f t="shared" si="12"/>
        <v>2</v>
      </c>
      <c r="BH40" s="174" t="s">
        <v>1332</v>
      </c>
      <c r="BI40" s="133" t="e">
        <f>LOOKUP($BH40,#REF!,#REF!)</f>
        <v>#REF!</v>
      </c>
      <c r="BJ40" s="171">
        <v>8000000</v>
      </c>
      <c r="BK40" s="146" t="s">
        <v>129</v>
      </c>
      <c r="BL40" s="146" t="s">
        <v>1384</v>
      </c>
      <c r="BM40" s="176">
        <v>0</v>
      </c>
      <c r="BN40" s="146" t="s">
        <v>1384</v>
      </c>
      <c r="BO40" s="11" t="str">
        <f t="shared" si="2"/>
        <v>0</v>
      </c>
      <c r="BP40" s="171">
        <v>3000000</v>
      </c>
      <c r="BQ40" s="233">
        <v>0</v>
      </c>
      <c r="BR40" s="171">
        <v>30000</v>
      </c>
      <c r="BS40" s="233">
        <v>0</v>
      </c>
      <c r="BT40" s="246">
        <f t="shared" si="13"/>
        <v>11030000</v>
      </c>
      <c r="BU40" s="10" t="e">
        <f t="shared" si="14"/>
        <v>#REF!</v>
      </c>
      <c r="BV40" s="12">
        <f t="shared" si="15"/>
        <v>0</v>
      </c>
      <c r="BW40" s="12" t="e">
        <f t="shared" si="16"/>
        <v>#REF!</v>
      </c>
      <c r="BX40" s="4"/>
      <c r="CM40" s="1"/>
      <c r="CN40" s="1"/>
      <c r="CO40" s="1"/>
    </row>
    <row r="41" spans="1:93" ht="51.75" customHeight="1" thickBot="1">
      <c r="A41" s="1" t="s">
        <v>1539</v>
      </c>
      <c r="B41" s="183" t="s">
        <v>1468</v>
      </c>
      <c r="C41" s="53" t="s">
        <v>136</v>
      </c>
      <c r="D41" s="1">
        <v>35</v>
      </c>
      <c r="E41" s="58" t="s">
        <v>257</v>
      </c>
      <c r="F41" s="58" t="s">
        <v>258</v>
      </c>
      <c r="G41" s="59" t="s">
        <v>229</v>
      </c>
      <c r="H41" s="73" t="s">
        <v>139</v>
      </c>
      <c r="I41" s="74">
        <v>34424</v>
      </c>
      <c r="J41" s="75" t="s">
        <v>460</v>
      </c>
      <c r="K41" s="76" t="s">
        <v>445</v>
      </c>
      <c r="L41" s="75" t="s">
        <v>77</v>
      </c>
      <c r="M41" s="77" t="s">
        <v>461</v>
      </c>
      <c r="N41" s="92" t="s">
        <v>775</v>
      </c>
      <c r="O41" s="93" t="s">
        <v>776</v>
      </c>
      <c r="P41" s="94" t="s">
        <v>777</v>
      </c>
      <c r="Q41" s="94" t="s">
        <v>777</v>
      </c>
      <c r="R41" s="92" t="s">
        <v>704</v>
      </c>
      <c r="S41" s="95">
        <v>5000</v>
      </c>
      <c r="T41" s="96" t="s">
        <v>74</v>
      </c>
      <c r="U41" s="96" t="s">
        <v>75</v>
      </c>
      <c r="V41" s="101"/>
      <c r="W41" s="106" t="s">
        <v>1060</v>
      </c>
      <c r="X41" s="107">
        <v>6</v>
      </c>
      <c r="Y41" s="108" t="str">
        <f t="shared" si="0"/>
        <v>5</v>
      </c>
      <c r="Z41" s="107">
        <v>2</v>
      </c>
      <c r="AA41" s="115" t="str">
        <f t="shared" si="1"/>
        <v>1</v>
      </c>
      <c r="AB41" s="120">
        <v>1</v>
      </c>
      <c r="AC41" s="121">
        <v>54675</v>
      </c>
      <c r="AD41" s="75">
        <v>0</v>
      </c>
      <c r="AE41" s="75">
        <v>0</v>
      </c>
      <c r="AF41" s="75">
        <v>0</v>
      </c>
      <c r="AG41" s="108">
        <f t="shared" si="3"/>
        <v>54675</v>
      </c>
      <c r="AH41" s="133">
        <f t="shared" si="4"/>
        <v>7810.7142857142853</v>
      </c>
      <c r="AI41" s="132" t="e">
        <f>LOOKUP(AH41,#REF!,#REF!)</f>
        <v>#REF!</v>
      </c>
      <c r="AJ41" s="108">
        <f t="shared" si="5"/>
        <v>656100</v>
      </c>
      <c r="AK41" s="95">
        <v>460</v>
      </c>
      <c r="AL41" s="95">
        <v>960</v>
      </c>
      <c r="AM41" s="95">
        <v>2516</v>
      </c>
      <c r="AN41" s="95">
        <v>120</v>
      </c>
      <c r="AO41" s="250">
        <f t="shared" si="6"/>
        <v>4056</v>
      </c>
      <c r="AP41" s="311">
        <v>1235</v>
      </c>
      <c r="AQ41" s="251">
        <f t="shared" si="7"/>
        <v>617.5</v>
      </c>
      <c r="AR41" s="133" t="str">
        <f t="shared" si="17"/>
        <v>2</v>
      </c>
      <c r="AS41" s="140" t="s">
        <v>1142</v>
      </c>
      <c r="AT41" s="141">
        <v>25000</v>
      </c>
      <c r="AU41" s="141">
        <v>3000</v>
      </c>
      <c r="AV41" s="213">
        <f t="shared" si="8"/>
        <v>5.4869684499314127E-2</v>
      </c>
      <c r="AW41" s="133" t="str">
        <f t="shared" si="9"/>
        <v>0</v>
      </c>
      <c r="AX41" s="141" t="s">
        <v>76</v>
      </c>
      <c r="AY41" s="141">
        <v>7000</v>
      </c>
      <c r="AZ41" s="141">
        <v>77575</v>
      </c>
      <c r="BA41" s="207">
        <f t="shared" si="10"/>
        <v>-22900</v>
      </c>
      <c r="BB41" s="207">
        <f t="shared" si="11"/>
        <v>930900</v>
      </c>
      <c r="BC41" s="150" t="s">
        <v>143</v>
      </c>
      <c r="BD41" s="151" t="s">
        <v>76</v>
      </c>
      <c r="BE41" s="151" t="s">
        <v>76</v>
      </c>
      <c r="BF41" s="151" t="s">
        <v>76</v>
      </c>
      <c r="BG41" s="164" t="str">
        <f t="shared" si="12"/>
        <v>2</v>
      </c>
      <c r="BH41" s="169">
        <v>0</v>
      </c>
      <c r="BI41" s="133" t="e">
        <f>LOOKUP($BH41,#REF!,#REF!)</f>
        <v>#REF!</v>
      </c>
      <c r="BJ41" s="233">
        <v>0</v>
      </c>
      <c r="BK41" s="158" t="s">
        <v>1385</v>
      </c>
      <c r="BL41" s="158" t="s">
        <v>1386</v>
      </c>
      <c r="BM41" s="176">
        <v>0</v>
      </c>
      <c r="BN41" s="158" t="s">
        <v>1386</v>
      </c>
      <c r="BO41" s="11" t="str">
        <f t="shared" si="2"/>
        <v>0</v>
      </c>
      <c r="BP41" s="235">
        <v>2500000</v>
      </c>
      <c r="BQ41" s="233">
        <v>0</v>
      </c>
      <c r="BR41" s="233">
        <v>0</v>
      </c>
      <c r="BS41" s="233">
        <v>0</v>
      </c>
      <c r="BT41" s="246">
        <f t="shared" si="13"/>
        <v>2500000</v>
      </c>
      <c r="BU41" s="10" t="e">
        <f t="shared" si="14"/>
        <v>#REF!</v>
      </c>
      <c r="BV41" s="12">
        <f t="shared" si="15"/>
        <v>0</v>
      </c>
      <c r="BW41" s="12" t="e">
        <f t="shared" si="16"/>
        <v>#REF!</v>
      </c>
      <c r="BX41" s="4"/>
      <c r="CM41" s="1"/>
      <c r="CN41" s="1"/>
      <c r="CO41" s="1"/>
    </row>
    <row r="42" spans="1:93" ht="51.75" customHeight="1">
      <c r="A42" s="1" t="s">
        <v>1539</v>
      </c>
      <c r="B42" s="181" t="s">
        <v>1469</v>
      </c>
      <c r="C42" s="53" t="s">
        <v>136</v>
      </c>
      <c r="D42" s="1">
        <v>36</v>
      </c>
      <c r="E42" s="54" t="s">
        <v>259</v>
      </c>
      <c r="F42" s="54" t="s">
        <v>260</v>
      </c>
      <c r="G42" s="55" t="s">
        <v>229</v>
      </c>
      <c r="H42" s="62" t="s">
        <v>89</v>
      </c>
      <c r="I42" s="63">
        <v>34437</v>
      </c>
      <c r="J42" s="64" t="s">
        <v>462</v>
      </c>
      <c r="K42" s="65" t="s">
        <v>463</v>
      </c>
      <c r="L42" s="64" t="s">
        <v>91</v>
      </c>
      <c r="M42" s="66" t="s">
        <v>464</v>
      </c>
      <c r="N42" s="81" t="s">
        <v>778</v>
      </c>
      <c r="O42" s="82" t="s">
        <v>779</v>
      </c>
      <c r="P42" s="83" t="s">
        <v>780</v>
      </c>
      <c r="Q42" s="83" t="s">
        <v>781</v>
      </c>
      <c r="R42" s="81" t="s">
        <v>782</v>
      </c>
      <c r="S42" s="84">
        <v>9166</v>
      </c>
      <c r="T42" s="85" t="s">
        <v>74</v>
      </c>
      <c r="U42" s="85" t="s">
        <v>75</v>
      </c>
      <c r="V42" s="101"/>
      <c r="W42" s="102" t="s">
        <v>1061</v>
      </c>
      <c r="X42" s="103">
        <v>4</v>
      </c>
      <c r="Y42" s="108" t="str">
        <f t="shared" si="0"/>
        <v>3</v>
      </c>
      <c r="Z42" s="103">
        <v>1</v>
      </c>
      <c r="AA42" s="115" t="str">
        <f t="shared" si="1"/>
        <v>1</v>
      </c>
      <c r="AB42" s="116">
        <v>1</v>
      </c>
      <c r="AC42" s="117">
        <v>0</v>
      </c>
      <c r="AD42" s="64">
        <v>8500</v>
      </c>
      <c r="AE42" s="123">
        <v>22000</v>
      </c>
      <c r="AF42" s="64">
        <v>0</v>
      </c>
      <c r="AG42" s="108">
        <f t="shared" si="3"/>
        <v>30500</v>
      </c>
      <c r="AH42" s="133">
        <f t="shared" si="4"/>
        <v>6100</v>
      </c>
      <c r="AI42" s="132" t="e">
        <f>LOOKUP(AH42,#REF!,#REF!)</f>
        <v>#REF!</v>
      </c>
      <c r="AJ42" s="108">
        <f t="shared" si="5"/>
        <v>366000</v>
      </c>
      <c r="AK42" s="84">
        <v>265</v>
      </c>
      <c r="AL42" s="84">
        <v>3735</v>
      </c>
      <c r="AM42" s="84">
        <v>0</v>
      </c>
      <c r="AN42" s="84">
        <v>0</v>
      </c>
      <c r="AO42" s="250">
        <f t="shared" si="6"/>
        <v>4000</v>
      </c>
      <c r="AP42" s="311">
        <v>1236</v>
      </c>
      <c r="AQ42" s="251">
        <f t="shared" si="7"/>
        <v>1236</v>
      </c>
      <c r="AR42" s="133" t="str">
        <f t="shared" si="17"/>
        <v>2</v>
      </c>
      <c r="AS42" s="136" t="s">
        <v>1143</v>
      </c>
      <c r="AT42" s="137">
        <v>10000</v>
      </c>
      <c r="AU42" s="137">
        <v>0</v>
      </c>
      <c r="AV42" s="213">
        <f t="shared" si="8"/>
        <v>0</v>
      </c>
      <c r="AW42" s="133" t="str">
        <f t="shared" si="9"/>
        <v>0</v>
      </c>
      <c r="AX42" s="137">
        <v>11000</v>
      </c>
      <c r="AY42" s="137" t="s">
        <v>76</v>
      </c>
      <c r="AZ42" s="137">
        <v>40000</v>
      </c>
      <c r="BA42" s="207">
        <f t="shared" si="10"/>
        <v>-9500</v>
      </c>
      <c r="BB42" s="207">
        <f t="shared" si="11"/>
        <v>480000</v>
      </c>
      <c r="BC42" s="142" t="s">
        <v>143</v>
      </c>
      <c r="BD42" s="143" t="s">
        <v>76</v>
      </c>
      <c r="BE42" s="143" t="s">
        <v>76</v>
      </c>
      <c r="BF42" s="143" t="s">
        <v>76</v>
      </c>
      <c r="BG42" s="164" t="str">
        <f t="shared" si="12"/>
        <v>2</v>
      </c>
      <c r="BH42" s="169">
        <v>0</v>
      </c>
      <c r="BI42" s="133" t="e">
        <f>LOOKUP($BH42,#REF!,#REF!)</f>
        <v>#REF!</v>
      </c>
      <c r="BJ42" s="233">
        <v>0</v>
      </c>
      <c r="BK42" s="144" t="s">
        <v>1387</v>
      </c>
      <c r="BL42" s="144" t="s">
        <v>1388</v>
      </c>
      <c r="BM42" s="176">
        <v>0</v>
      </c>
      <c r="BN42" s="144" t="s">
        <v>1388</v>
      </c>
      <c r="BO42" s="11" t="str">
        <f t="shared" si="2"/>
        <v>0</v>
      </c>
      <c r="BP42" s="232">
        <v>1250000</v>
      </c>
      <c r="BQ42" s="232">
        <v>15000</v>
      </c>
      <c r="BR42" s="233">
        <v>0</v>
      </c>
      <c r="BS42" s="233">
        <v>0</v>
      </c>
      <c r="BT42" s="246">
        <f t="shared" si="13"/>
        <v>1265000</v>
      </c>
      <c r="BU42" s="10" t="e">
        <f t="shared" si="14"/>
        <v>#REF!</v>
      </c>
      <c r="BV42" s="12">
        <f t="shared" si="15"/>
        <v>0</v>
      </c>
      <c r="BW42" s="12" t="e">
        <f t="shared" si="16"/>
        <v>#REF!</v>
      </c>
      <c r="BX42" s="4"/>
      <c r="CM42" s="1"/>
      <c r="CN42" s="1"/>
      <c r="CO42" s="1"/>
    </row>
    <row r="43" spans="1:93" ht="51.75" customHeight="1">
      <c r="A43" s="1" t="s">
        <v>1539</v>
      </c>
      <c r="B43" s="182" t="s">
        <v>1470</v>
      </c>
      <c r="C43" s="53" t="s">
        <v>136</v>
      </c>
      <c r="D43" s="1">
        <v>37</v>
      </c>
      <c r="E43" s="56" t="s">
        <v>261</v>
      </c>
      <c r="F43" s="56" t="s">
        <v>262</v>
      </c>
      <c r="G43" s="57" t="s">
        <v>229</v>
      </c>
      <c r="H43" s="67" t="s">
        <v>89</v>
      </c>
      <c r="I43" s="68">
        <v>34073</v>
      </c>
      <c r="J43" s="69" t="s">
        <v>465</v>
      </c>
      <c r="K43" s="70" t="s">
        <v>466</v>
      </c>
      <c r="L43" s="69" t="s">
        <v>77</v>
      </c>
      <c r="M43" s="71" t="s">
        <v>467</v>
      </c>
      <c r="N43" s="86" t="s">
        <v>783</v>
      </c>
      <c r="O43" s="87" t="s">
        <v>784</v>
      </c>
      <c r="P43" s="88" t="s">
        <v>785</v>
      </c>
      <c r="Q43" s="88" t="s">
        <v>786</v>
      </c>
      <c r="R43" s="86" t="s">
        <v>709</v>
      </c>
      <c r="S43" s="89">
        <v>4000</v>
      </c>
      <c r="T43" s="90" t="s">
        <v>74</v>
      </c>
      <c r="U43" s="90" t="s">
        <v>75</v>
      </c>
      <c r="V43" s="101"/>
      <c r="W43" s="98" t="s">
        <v>1062</v>
      </c>
      <c r="X43" s="104">
        <v>4</v>
      </c>
      <c r="Y43" s="108" t="str">
        <f t="shared" si="0"/>
        <v>3</v>
      </c>
      <c r="Z43" s="104" t="s">
        <v>76</v>
      </c>
      <c r="AA43" s="115" t="str">
        <f t="shared" si="1"/>
        <v>3</v>
      </c>
      <c r="AB43" s="118">
        <v>1</v>
      </c>
      <c r="AC43" s="119">
        <v>40000</v>
      </c>
      <c r="AD43" s="69">
        <v>0</v>
      </c>
      <c r="AE43" s="69">
        <v>0</v>
      </c>
      <c r="AF43" s="69">
        <v>0</v>
      </c>
      <c r="AG43" s="108">
        <f t="shared" si="3"/>
        <v>40000</v>
      </c>
      <c r="AH43" s="133">
        <f t="shared" si="4"/>
        <v>8000</v>
      </c>
      <c r="AI43" s="132" t="e">
        <f>LOOKUP(AH43,#REF!,#REF!)</f>
        <v>#REF!</v>
      </c>
      <c r="AJ43" s="108">
        <f t="shared" si="5"/>
        <v>480000</v>
      </c>
      <c r="AK43" s="89">
        <v>580</v>
      </c>
      <c r="AL43" s="89">
        <v>1100</v>
      </c>
      <c r="AM43" s="89">
        <v>0</v>
      </c>
      <c r="AN43" s="89">
        <v>0</v>
      </c>
      <c r="AO43" s="250">
        <f t="shared" si="6"/>
        <v>1680</v>
      </c>
      <c r="AP43" s="311">
        <v>1237</v>
      </c>
      <c r="AQ43" s="251" t="e">
        <f t="shared" si="7"/>
        <v>#VALUE!</v>
      </c>
      <c r="AR43" s="133" t="e">
        <f t="shared" si="17"/>
        <v>#VALUE!</v>
      </c>
      <c r="AS43" s="138" t="s">
        <v>1144</v>
      </c>
      <c r="AT43" s="139">
        <v>15000</v>
      </c>
      <c r="AU43" s="139">
        <v>5000</v>
      </c>
      <c r="AV43" s="213">
        <f t="shared" si="8"/>
        <v>0.125</v>
      </c>
      <c r="AW43" s="133" t="str">
        <f t="shared" si="9"/>
        <v>0</v>
      </c>
      <c r="AX43" s="139" t="s">
        <v>76</v>
      </c>
      <c r="AY43" s="139">
        <v>5000</v>
      </c>
      <c r="AZ43" s="139">
        <v>57000</v>
      </c>
      <c r="BA43" s="207">
        <f t="shared" si="10"/>
        <v>-17000</v>
      </c>
      <c r="BB43" s="207">
        <f t="shared" si="11"/>
        <v>684000</v>
      </c>
      <c r="BC43" s="145" t="s">
        <v>1186</v>
      </c>
      <c r="BD43" s="146" t="s">
        <v>1199</v>
      </c>
      <c r="BE43" s="149" t="s">
        <v>1206</v>
      </c>
      <c r="BF43" s="146" t="s">
        <v>1238</v>
      </c>
      <c r="BG43" s="164" t="str">
        <f t="shared" si="12"/>
        <v>0</v>
      </c>
      <c r="BH43" s="170" t="s">
        <v>1333</v>
      </c>
      <c r="BI43" s="133" t="e">
        <f>LOOKUP($BH43,#REF!,#REF!)</f>
        <v>#REF!</v>
      </c>
      <c r="BJ43" s="171">
        <v>50000</v>
      </c>
      <c r="BK43" s="146" t="s">
        <v>1389</v>
      </c>
      <c r="BL43" s="146" t="s">
        <v>1359</v>
      </c>
      <c r="BM43" s="176">
        <v>0</v>
      </c>
      <c r="BN43" s="146" t="s">
        <v>1359</v>
      </c>
      <c r="BO43" s="11" t="str">
        <f t="shared" si="2"/>
        <v>0</v>
      </c>
      <c r="BP43" s="171">
        <v>1500000</v>
      </c>
      <c r="BQ43" s="233">
        <v>0</v>
      </c>
      <c r="BR43" s="233">
        <v>0</v>
      </c>
      <c r="BS43" s="233">
        <v>0</v>
      </c>
      <c r="BT43" s="246">
        <f t="shared" si="13"/>
        <v>1550000</v>
      </c>
      <c r="BU43" s="10" t="e">
        <f t="shared" si="14"/>
        <v>#REF!</v>
      </c>
      <c r="BV43" s="12">
        <f t="shared" si="15"/>
        <v>0</v>
      </c>
      <c r="BW43" s="12" t="e">
        <f t="shared" si="16"/>
        <v>#REF!</v>
      </c>
      <c r="BX43" s="4"/>
      <c r="CM43" s="1"/>
      <c r="CN43" s="1"/>
      <c r="CO43" s="1"/>
    </row>
    <row r="44" spans="1:93" ht="51.75" customHeight="1">
      <c r="A44" s="1" t="s">
        <v>1539</v>
      </c>
      <c r="B44" s="182" t="s">
        <v>1471</v>
      </c>
      <c r="C44" s="53" t="s">
        <v>136</v>
      </c>
      <c r="D44" s="1">
        <v>38</v>
      </c>
      <c r="E44" s="56" t="s">
        <v>263</v>
      </c>
      <c r="F44" s="56" t="s">
        <v>264</v>
      </c>
      <c r="G44" s="57" t="s">
        <v>229</v>
      </c>
      <c r="H44" s="67" t="s">
        <v>89</v>
      </c>
      <c r="I44" s="68">
        <v>34730</v>
      </c>
      <c r="J44" s="69" t="s">
        <v>468</v>
      </c>
      <c r="K44" s="70" t="s">
        <v>108</v>
      </c>
      <c r="L44" s="69" t="s">
        <v>91</v>
      </c>
      <c r="M44" s="71" t="s">
        <v>469</v>
      </c>
      <c r="N44" s="86" t="s">
        <v>787</v>
      </c>
      <c r="O44" s="87" t="s">
        <v>788</v>
      </c>
      <c r="P44" s="88" t="s">
        <v>789</v>
      </c>
      <c r="Q44" s="88" t="s">
        <v>790</v>
      </c>
      <c r="R44" s="86" t="s">
        <v>630</v>
      </c>
      <c r="S44" s="89">
        <v>5000</v>
      </c>
      <c r="T44" s="90" t="s">
        <v>74</v>
      </c>
      <c r="U44" s="90" t="s">
        <v>620</v>
      </c>
      <c r="V44" s="101"/>
      <c r="W44" s="98" t="s">
        <v>1063</v>
      </c>
      <c r="X44" s="104">
        <v>4</v>
      </c>
      <c r="Y44" s="108" t="str">
        <f t="shared" si="0"/>
        <v>3</v>
      </c>
      <c r="Z44" s="104">
        <v>1</v>
      </c>
      <c r="AA44" s="115" t="str">
        <f t="shared" si="1"/>
        <v>1</v>
      </c>
      <c r="AB44" s="118">
        <v>1</v>
      </c>
      <c r="AC44" s="119">
        <v>20000</v>
      </c>
      <c r="AD44" s="69">
        <v>0</v>
      </c>
      <c r="AE44" s="69">
        <v>0</v>
      </c>
      <c r="AF44" s="69">
        <v>0</v>
      </c>
      <c r="AG44" s="108">
        <f t="shared" si="3"/>
        <v>20000</v>
      </c>
      <c r="AH44" s="133">
        <f t="shared" si="4"/>
        <v>4000</v>
      </c>
      <c r="AI44" s="132" t="e">
        <f>LOOKUP(AH44,#REF!,#REF!)</f>
        <v>#REF!</v>
      </c>
      <c r="AJ44" s="108">
        <f t="shared" si="5"/>
        <v>240000</v>
      </c>
      <c r="AK44" s="89">
        <v>270</v>
      </c>
      <c r="AL44" s="89">
        <v>1400</v>
      </c>
      <c r="AM44" s="89">
        <v>0</v>
      </c>
      <c r="AN44" s="89">
        <v>0</v>
      </c>
      <c r="AO44" s="250">
        <f t="shared" si="6"/>
        <v>1670</v>
      </c>
      <c r="AP44" s="311">
        <v>1238</v>
      </c>
      <c r="AQ44" s="251">
        <f t="shared" si="7"/>
        <v>1238</v>
      </c>
      <c r="AR44" s="133" t="str">
        <f t="shared" si="17"/>
        <v>2</v>
      </c>
      <c r="AS44" s="138" t="s">
        <v>1145</v>
      </c>
      <c r="AT44" s="139">
        <v>3000</v>
      </c>
      <c r="AU44" s="139">
        <v>200</v>
      </c>
      <c r="AV44" s="213">
        <f t="shared" si="8"/>
        <v>0.01</v>
      </c>
      <c r="AW44" s="133" t="str">
        <f t="shared" si="9"/>
        <v>0</v>
      </c>
      <c r="AX44" s="139" t="s">
        <v>76</v>
      </c>
      <c r="AY44" s="139">
        <v>3000</v>
      </c>
      <c r="AZ44" s="139">
        <v>36370</v>
      </c>
      <c r="BA44" s="207">
        <f t="shared" si="10"/>
        <v>-16370</v>
      </c>
      <c r="BB44" s="207">
        <f t="shared" si="11"/>
        <v>436440</v>
      </c>
      <c r="BC44" s="145" t="s">
        <v>1186</v>
      </c>
      <c r="BD44" s="146" t="s">
        <v>1199</v>
      </c>
      <c r="BE44" s="149" t="s">
        <v>1209</v>
      </c>
      <c r="BF44" s="146" t="s">
        <v>1239</v>
      </c>
      <c r="BG44" s="164" t="str">
        <f t="shared" si="12"/>
        <v>0</v>
      </c>
      <c r="BH44" s="169">
        <v>0</v>
      </c>
      <c r="BI44" s="133" t="e">
        <f>LOOKUP($BH44,#REF!,#REF!)</f>
        <v>#REF!</v>
      </c>
      <c r="BJ44" s="233">
        <v>0</v>
      </c>
      <c r="BK44" s="146" t="s">
        <v>1390</v>
      </c>
      <c r="BL44" s="146" t="s">
        <v>1357</v>
      </c>
      <c r="BM44" s="176">
        <v>0</v>
      </c>
      <c r="BN44" s="146" t="s">
        <v>1357</v>
      </c>
      <c r="BO44" s="11" t="str">
        <f t="shared" si="2"/>
        <v>0</v>
      </c>
      <c r="BP44" s="171">
        <v>150000</v>
      </c>
      <c r="BQ44" s="233">
        <v>0</v>
      </c>
      <c r="BR44" s="171">
        <v>15000</v>
      </c>
      <c r="BS44" s="233">
        <v>0</v>
      </c>
      <c r="BT44" s="246">
        <f t="shared" si="13"/>
        <v>165000</v>
      </c>
      <c r="BU44" s="10" t="e">
        <f t="shared" si="14"/>
        <v>#REF!</v>
      </c>
      <c r="BV44" s="12">
        <f t="shared" si="15"/>
        <v>0</v>
      </c>
      <c r="BW44" s="12" t="e">
        <f t="shared" si="16"/>
        <v>#REF!</v>
      </c>
      <c r="BX44" s="4"/>
      <c r="CM44" s="1"/>
      <c r="CN44" s="1"/>
      <c r="CO44" s="1"/>
    </row>
    <row r="45" spans="1:93" ht="51.75" customHeight="1">
      <c r="A45" s="1" t="s">
        <v>1539</v>
      </c>
      <c r="B45" s="182" t="s">
        <v>1472</v>
      </c>
      <c r="C45" s="53" t="s">
        <v>136</v>
      </c>
      <c r="D45" s="1">
        <v>39</v>
      </c>
      <c r="E45" s="56" t="s">
        <v>265</v>
      </c>
      <c r="F45" s="56" t="s">
        <v>266</v>
      </c>
      <c r="G45" s="57" t="s">
        <v>229</v>
      </c>
      <c r="H45" s="67" t="s">
        <v>89</v>
      </c>
      <c r="I45" s="68">
        <v>34909</v>
      </c>
      <c r="J45" s="69" t="s">
        <v>470</v>
      </c>
      <c r="K45" s="70" t="s">
        <v>101</v>
      </c>
      <c r="L45" s="69" t="s">
        <v>91</v>
      </c>
      <c r="M45" s="71" t="s">
        <v>471</v>
      </c>
      <c r="N45" s="86" t="s">
        <v>791</v>
      </c>
      <c r="O45" s="87" t="s">
        <v>792</v>
      </c>
      <c r="P45" s="88" t="s">
        <v>793</v>
      </c>
      <c r="Q45" s="88" t="s">
        <v>120</v>
      </c>
      <c r="R45" s="86" t="s">
        <v>654</v>
      </c>
      <c r="S45" s="89">
        <v>5000</v>
      </c>
      <c r="T45" s="90" t="s">
        <v>74</v>
      </c>
      <c r="U45" s="90" t="s">
        <v>75</v>
      </c>
      <c r="V45" s="101"/>
      <c r="W45" s="98" t="s">
        <v>1064</v>
      </c>
      <c r="X45" s="104">
        <v>5</v>
      </c>
      <c r="Y45" s="108" t="str">
        <f t="shared" si="0"/>
        <v>3</v>
      </c>
      <c r="Z45" s="104" t="s">
        <v>76</v>
      </c>
      <c r="AA45" s="115" t="str">
        <f t="shared" si="1"/>
        <v>3</v>
      </c>
      <c r="AB45" s="118">
        <v>1</v>
      </c>
      <c r="AC45" s="119">
        <v>0</v>
      </c>
      <c r="AD45" s="69">
        <v>25000</v>
      </c>
      <c r="AE45" s="69">
        <v>0</v>
      </c>
      <c r="AF45" s="69">
        <v>0</v>
      </c>
      <c r="AG45" s="108">
        <f t="shared" si="3"/>
        <v>25000</v>
      </c>
      <c r="AH45" s="133">
        <f t="shared" si="4"/>
        <v>4166.666666666667</v>
      </c>
      <c r="AI45" s="132" t="e">
        <f>LOOKUP(AH45,#REF!,#REF!)</f>
        <v>#REF!</v>
      </c>
      <c r="AJ45" s="108">
        <f t="shared" si="5"/>
        <v>300000</v>
      </c>
      <c r="AK45" s="89">
        <v>200</v>
      </c>
      <c r="AL45" s="89">
        <v>4000</v>
      </c>
      <c r="AM45" s="89">
        <v>0</v>
      </c>
      <c r="AN45" s="89">
        <v>0</v>
      </c>
      <c r="AO45" s="250">
        <f t="shared" si="6"/>
        <v>4200</v>
      </c>
      <c r="AP45" s="311">
        <v>1239</v>
      </c>
      <c r="AQ45" s="251" t="e">
        <f t="shared" si="7"/>
        <v>#VALUE!</v>
      </c>
      <c r="AR45" s="133" t="e">
        <f t="shared" si="17"/>
        <v>#VALUE!</v>
      </c>
      <c r="AS45" s="138" t="s">
        <v>1146</v>
      </c>
      <c r="AT45" s="139">
        <v>6000</v>
      </c>
      <c r="AU45" s="139">
        <v>0</v>
      </c>
      <c r="AV45" s="213">
        <f t="shared" si="8"/>
        <v>0</v>
      </c>
      <c r="AW45" s="133" t="str">
        <f t="shared" si="9"/>
        <v>0</v>
      </c>
      <c r="AX45" s="139" t="s">
        <v>76</v>
      </c>
      <c r="AY45" s="139">
        <v>2000</v>
      </c>
      <c r="AZ45" s="139">
        <v>38450</v>
      </c>
      <c r="BA45" s="207">
        <f t="shared" si="10"/>
        <v>-13450</v>
      </c>
      <c r="BB45" s="207">
        <f t="shared" si="11"/>
        <v>461400</v>
      </c>
      <c r="BC45" s="145" t="s">
        <v>143</v>
      </c>
      <c r="BD45" s="149" t="s">
        <v>76</v>
      </c>
      <c r="BE45" s="149" t="s">
        <v>76</v>
      </c>
      <c r="BF45" s="149" t="s">
        <v>76</v>
      </c>
      <c r="BG45" s="164" t="str">
        <f t="shared" si="12"/>
        <v>2</v>
      </c>
      <c r="BH45" s="169">
        <v>0</v>
      </c>
      <c r="BI45" s="133" t="e">
        <f>LOOKUP($BH45,#REF!,#REF!)</f>
        <v>#REF!</v>
      </c>
      <c r="BJ45" s="233">
        <v>0</v>
      </c>
      <c r="BK45" s="146" t="s">
        <v>131</v>
      </c>
      <c r="BL45" s="146" t="s">
        <v>1391</v>
      </c>
      <c r="BM45" s="176">
        <v>0</v>
      </c>
      <c r="BN45" s="146" t="s">
        <v>1391</v>
      </c>
      <c r="BO45" s="11" t="str">
        <f t="shared" si="2"/>
        <v>0</v>
      </c>
      <c r="BP45" s="171">
        <v>3000000</v>
      </c>
      <c r="BQ45" s="233">
        <v>0</v>
      </c>
      <c r="BR45" s="233">
        <v>0</v>
      </c>
      <c r="BS45" s="233">
        <v>0</v>
      </c>
      <c r="BT45" s="246">
        <f t="shared" si="13"/>
        <v>3000000</v>
      </c>
      <c r="BU45" s="10" t="e">
        <f t="shared" si="14"/>
        <v>#REF!</v>
      </c>
      <c r="BV45" s="12">
        <f t="shared" si="15"/>
        <v>0</v>
      </c>
      <c r="BW45" s="12" t="e">
        <f t="shared" si="16"/>
        <v>#REF!</v>
      </c>
      <c r="BX45" s="4"/>
      <c r="CM45" s="1"/>
      <c r="CN45" s="1"/>
      <c r="CO45" s="1"/>
    </row>
    <row r="46" spans="1:93" ht="51.75" customHeight="1">
      <c r="A46" s="1" t="s">
        <v>1539</v>
      </c>
      <c r="B46" s="182" t="s">
        <v>1473</v>
      </c>
      <c r="C46" s="53" t="s">
        <v>136</v>
      </c>
      <c r="D46" s="1">
        <v>40</v>
      </c>
      <c r="E46" s="56" t="s">
        <v>267</v>
      </c>
      <c r="F46" s="56" t="s">
        <v>268</v>
      </c>
      <c r="G46" s="57" t="s">
        <v>229</v>
      </c>
      <c r="H46" s="67" t="s">
        <v>139</v>
      </c>
      <c r="I46" s="68">
        <v>34923</v>
      </c>
      <c r="J46" s="69" t="s">
        <v>472</v>
      </c>
      <c r="K46" s="70" t="s">
        <v>98</v>
      </c>
      <c r="L46" s="69" t="s">
        <v>77</v>
      </c>
      <c r="M46" s="71" t="s">
        <v>473</v>
      </c>
      <c r="N46" s="86" t="s">
        <v>794</v>
      </c>
      <c r="O46" s="87" t="s">
        <v>795</v>
      </c>
      <c r="P46" s="88" t="s">
        <v>796</v>
      </c>
      <c r="Q46" s="88" t="s">
        <v>797</v>
      </c>
      <c r="R46" s="86" t="s">
        <v>798</v>
      </c>
      <c r="S46" s="89">
        <v>14500</v>
      </c>
      <c r="T46" s="90" t="s">
        <v>74</v>
      </c>
      <c r="U46" s="90" t="s">
        <v>75</v>
      </c>
      <c r="V46" s="101"/>
      <c r="W46" s="98" t="s">
        <v>1065</v>
      </c>
      <c r="X46" s="104">
        <v>6</v>
      </c>
      <c r="Y46" s="108" t="str">
        <f t="shared" si="0"/>
        <v>5</v>
      </c>
      <c r="Z46" s="104">
        <v>2</v>
      </c>
      <c r="AA46" s="115" t="str">
        <f t="shared" si="1"/>
        <v>1</v>
      </c>
      <c r="AB46" s="118">
        <v>1</v>
      </c>
      <c r="AC46" s="119">
        <v>60011</v>
      </c>
      <c r="AD46" s="69">
        <v>0</v>
      </c>
      <c r="AE46" s="69">
        <v>0</v>
      </c>
      <c r="AF46" s="69">
        <v>0</v>
      </c>
      <c r="AG46" s="108">
        <f t="shared" si="3"/>
        <v>60011</v>
      </c>
      <c r="AH46" s="133">
        <f t="shared" si="4"/>
        <v>8573</v>
      </c>
      <c r="AI46" s="132" t="e">
        <f>LOOKUP(AH46,#REF!,#REF!)</f>
        <v>#REF!</v>
      </c>
      <c r="AJ46" s="108">
        <f t="shared" si="5"/>
        <v>720132</v>
      </c>
      <c r="AK46" s="89">
        <v>240</v>
      </c>
      <c r="AL46" s="89">
        <v>4400</v>
      </c>
      <c r="AM46" s="89">
        <v>1000</v>
      </c>
      <c r="AN46" s="89">
        <v>100</v>
      </c>
      <c r="AO46" s="250">
        <f t="shared" si="6"/>
        <v>5740</v>
      </c>
      <c r="AP46" s="311">
        <v>1240</v>
      </c>
      <c r="AQ46" s="251">
        <f t="shared" si="7"/>
        <v>620</v>
      </c>
      <c r="AR46" s="133" t="str">
        <f t="shared" si="17"/>
        <v>2</v>
      </c>
      <c r="AS46" s="138" t="s">
        <v>1147</v>
      </c>
      <c r="AT46" s="139">
        <v>28000</v>
      </c>
      <c r="AU46" s="139">
        <v>1000</v>
      </c>
      <c r="AV46" s="213">
        <f t="shared" si="8"/>
        <v>1.6663611671193613E-2</v>
      </c>
      <c r="AW46" s="133" t="str">
        <f t="shared" si="9"/>
        <v>0</v>
      </c>
      <c r="AX46" s="139">
        <v>4096</v>
      </c>
      <c r="AY46" s="139">
        <v>6350</v>
      </c>
      <c r="AZ46" s="139">
        <v>72486</v>
      </c>
      <c r="BA46" s="207">
        <f t="shared" si="10"/>
        <v>-12475</v>
      </c>
      <c r="BB46" s="207">
        <f t="shared" si="11"/>
        <v>869832</v>
      </c>
      <c r="BC46" s="145" t="s">
        <v>123</v>
      </c>
      <c r="BD46" s="146" t="s">
        <v>1240</v>
      </c>
      <c r="BE46" s="146" t="s">
        <v>1241</v>
      </c>
      <c r="BF46" s="155" t="s">
        <v>1242</v>
      </c>
      <c r="BG46" s="164" t="str">
        <f t="shared" si="12"/>
        <v>0</v>
      </c>
      <c r="BH46" s="169">
        <v>0</v>
      </c>
      <c r="BI46" s="133" t="e">
        <f>LOOKUP($BH46,#REF!,#REF!)</f>
        <v>#REF!</v>
      </c>
      <c r="BJ46" s="233">
        <v>0</v>
      </c>
      <c r="BK46" s="146" t="s">
        <v>76</v>
      </c>
      <c r="BL46" s="146" t="s">
        <v>76</v>
      </c>
      <c r="BM46" s="176">
        <v>0</v>
      </c>
      <c r="BN46" s="146" t="s">
        <v>76</v>
      </c>
      <c r="BO46" s="11" t="str">
        <f t="shared" si="2"/>
        <v>0</v>
      </c>
      <c r="BP46" s="233">
        <v>0</v>
      </c>
      <c r="BQ46" s="171">
        <v>15000</v>
      </c>
      <c r="BR46" s="233">
        <v>0</v>
      </c>
      <c r="BS46" s="233">
        <v>0</v>
      </c>
      <c r="BT46" s="246">
        <f t="shared" si="13"/>
        <v>15000</v>
      </c>
      <c r="BU46" s="10" t="e">
        <f t="shared" si="14"/>
        <v>#REF!</v>
      </c>
      <c r="BV46" s="12">
        <f t="shared" si="15"/>
        <v>0</v>
      </c>
      <c r="BW46" s="12" t="e">
        <f t="shared" si="16"/>
        <v>#REF!</v>
      </c>
      <c r="BX46" s="4"/>
      <c r="CM46" s="1"/>
      <c r="CN46" s="1"/>
      <c r="CO46" s="1"/>
    </row>
    <row r="47" spans="1:93" ht="51.75" customHeight="1">
      <c r="A47" s="1" t="s">
        <v>1539</v>
      </c>
      <c r="B47" s="182" t="s">
        <v>1474</v>
      </c>
      <c r="C47" s="53" t="s">
        <v>136</v>
      </c>
      <c r="D47" s="1">
        <v>41</v>
      </c>
      <c r="E47" s="56" t="s">
        <v>269</v>
      </c>
      <c r="F47" s="56" t="s">
        <v>270</v>
      </c>
      <c r="G47" s="57" t="s">
        <v>229</v>
      </c>
      <c r="H47" s="67" t="s">
        <v>89</v>
      </c>
      <c r="I47" s="68">
        <v>35424</v>
      </c>
      <c r="J47" s="69" t="s">
        <v>474</v>
      </c>
      <c r="K47" s="70" t="s">
        <v>387</v>
      </c>
      <c r="L47" s="69" t="s">
        <v>91</v>
      </c>
      <c r="M47" s="71" t="s">
        <v>475</v>
      </c>
      <c r="N47" s="86" t="s">
        <v>799</v>
      </c>
      <c r="O47" s="87" t="s">
        <v>800</v>
      </c>
      <c r="P47" s="88" t="s">
        <v>801</v>
      </c>
      <c r="Q47" s="88" t="s">
        <v>802</v>
      </c>
      <c r="R47" s="86" t="s">
        <v>803</v>
      </c>
      <c r="S47" s="89">
        <v>8000</v>
      </c>
      <c r="T47" s="90" t="s">
        <v>74</v>
      </c>
      <c r="U47" s="90" t="s">
        <v>75</v>
      </c>
      <c r="V47" s="101"/>
      <c r="W47" s="105" t="s">
        <v>1066</v>
      </c>
      <c r="X47" s="104">
        <v>4</v>
      </c>
      <c r="Y47" s="108" t="str">
        <f t="shared" si="0"/>
        <v>3</v>
      </c>
      <c r="Z47" s="104">
        <v>2</v>
      </c>
      <c r="AA47" s="115" t="str">
        <f t="shared" si="1"/>
        <v>1</v>
      </c>
      <c r="AB47" s="118">
        <v>1</v>
      </c>
      <c r="AC47" s="119">
        <v>37160</v>
      </c>
      <c r="AD47" s="69">
        <v>0</v>
      </c>
      <c r="AE47" s="69">
        <v>0</v>
      </c>
      <c r="AF47" s="69">
        <v>0</v>
      </c>
      <c r="AG47" s="108">
        <f t="shared" si="3"/>
        <v>37160</v>
      </c>
      <c r="AH47" s="133">
        <f t="shared" si="4"/>
        <v>7432</v>
      </c>
      <c r="AI47" s="132" t="e">
        <f>LOOKUP(AH47,#REF!,#REF!)</f>
        <v>#REF!</v>
      </c>
      <c r="AJ47" s="108">
        <f t="shared" si="5"/>
        <v>445920</v>
      </c>
      <c r="AK47" s="122">
        <v>1100</v>
      </c>
      <c r="AL47" s="89">
        <v>8300</v>
      </c>
      <c r="AM47" s="89">
        <v>0</v>
      </c>
      <c r="AN47" s="89">
        <v>0</v>
      </c>
      <c r="AO47" s="250">
        <f t="shared" si="6"/>
        <v>9400</v>
      </c>
      <c r="AP47" s="311">
        <v>1241</v>
      </c>
      <c r="AQ47" s="251">
        <f t="shared" si="7"/>
        <v>620.5</v>
      </c>
      <c r="AR47" s="133" t="str">
        <f t="shared" si="17"/>
        <v>2</v>
      </c>
      <c r="AS47" s="138" t="s">
        <v>1142</v>
      </c>
      <c r="AT47" s="139">
        <v>6000</v>
      </c>
      <c r="AU47" s="139">
        <v>3000</v>
      </c>
      <c r="AV47" s="213">
        <f t="shared" si="8"/>
        <v>8.073196986006459E-2</v>
      </c>
      <c r="AW47" s="133" t="str">
        <f t="shared" si="9"/>
        <v>0</v>
      </c>
      <c r="AX47" s="139" t="s">
        <v>76</v>
      </c>
      <c r="AY47" s="139">
        <v>2000</v>
      </c>
      <c r="AZ47" s="139">
        <v>56570</v>
      </c>
      <c r="BA47" s="207">
        <f t="shared" si="10"/>
        <v>-19410</v>
      </c>
      <c r="BB47" s="207">
        <f t="shared" si="11"/>
        <v>678840</v>
      </c>
      <c r="BC47" s="145" t="s">
        <v>1186</v>
      </c>
      <c r="BD47" s="146" t="s">
        <v>1243</v>
      </c>
      <c r="BE47" s="149" t="s">
        <v>1197</v>
      </c>
      <c r="BF47" s="146" t="s">
        <v>1244</v>
      </c>
      <c r="BG47" s="164" t="str">
        <f t="shared" si="12"/>
        <v>0</v>
      </c>
      <c r="BH47" s="169">
        <v>0</v>
      </c>
      <c r="BI47" s="133" t="e">
        <f>LOOKUP($BH47,#REF!,#REF!)</f>
        <v>#REF!</v>
      </c>
      <c r="BJ47" s="233">
        <v>0</v>
      </c>
      <c r="BK47" s="146" t="s">
        <v>1392</v>
      </c>
      <c r="BL47" s="146" t="s">
        <v>1379</v>
      </c>
      <c r="BM47" s="176">
        <v>0</v>
      </c>
      <c r="BN47" s="146" t="s">
        <v>1379</v>
      </c>
      <c r="BO47" s="11" t="str">
        <f t="shared" si="2"/>
        <v>0</v>
      </c>
      <c r="BP47" s="171">
        <v>3500000</v>
      </c>
      <c r="BQ47" s="233">
        <v>0</v>
      </c>
      <c r="BR47" s="233">
        <v>0</v>
      </c>
      <c r="BS47" s="233">
        <v>0</v>
      </c>
      <c r="BT47" s="246">
        <f t="shared" si="13"/>
        <v>3500000</v>
      </c>
      <c r="BU47" s="10" t="e">
        <f t="shared" si="14"/>
        <v>#REF!</v>
      </c>
      <c r="BV47" s="12">
        <f t="shared" si="15"/>
        <v>0</v>
      </c>
      <c r="BW47" s="12" t="e">
        <f t="shared" si="16"/>
        <v>#REF!</v>
      </c>
      <c r="BX47" s="4"/>
      <c r="CM47" s="1"/>
      <c r="CN47" s="1"/>
      <c r="CO47" s="1"/>
    </row>
    <row r="48" spans="1:93" ht="51.75" customHeight="1">
      <c r="A48" s="1" t="s">
        <v>1539</v>
      </c>
      <c r="B48" s="182" t="s">
        <v>1475</v>
      </c>
      <c r="C48" s="53" t="s">
        <v>136</v>
      </c>
      <c r="D48" s="1">
        <v>42</v>
      </c>
      <c r="E48" s="56" t="s">
        <v>271</v>
      </c>
      <c r="F48" s="56" t="s">
        <v>182</v>
      </c>
      <c r="G48" s="57" t="s">
        <v>229</v>
      </c>
      <c r="H48" s="67" t="s">
        <v>89</v>
      </c>
      <c r="I48" s="68">
        <v>34396</v>
      </c>
      <c r="J48" s="69" t="s">
        <v>476</v>
      </c>
      <c r="K48" s="70" t="s">
        <v>387</v>
      </c>
      <c r="L48" s="69" t="s">
        <v>77</v>
      </c>
      <c r="M48" s="71" t="s">
        <v>477</v>
      </c>
      <c r="N48" s="86" t="s">
        <v>804</v>
      </c>
      <c r="O48" s="87" t="s">
        <v>805</v>
      </c>
      <c r="P48" s="88" t="s">
        <v>806</v>
      </c>
      <c r="Q48" s="88" t="s">
        <v>807</v>
      </c>
      <c r="R48" s="86" t="s">
        <v>722</v>
      </c>
      <c r="S48" s="89">
        <v>10000</v>
      </c>
      <c r="T48" s="90" t="s">
        <v>74</v>
      </c>
      <c r="U48" s="90" t="s">
        <v>75</v>
      </c>
      <c r="V48" s="101"/>
      <c r="W48" s="105" t="s">
        <v>1067</v>
      </c>
      <c r="X48" s="104">
        <v>6</v>
      </c>
      <c r="Y48" s="108" t="str">
        <f t="shared" si="0"/>
        <v>5</v>
      </c>
      <c r="Z48" s="104">
        <v>1</v>
      </c>
      <c r="AA48" s="115" t="str">
        <f t="shared" si="1"/>
        <v>1</v>
      </c>
      <c r="AB48" s="118">
        <v>2</v>
      </c>
      <c r="AC48" s="119">
        <v>5000</v>
      </c>
      <c r="AD48" s="69">
        <v>25000</v>
      </c>
      <c r="AE48" s="69">
        <v>0</v>
      </c>
      <c r="AF48" s="69">
        <v>0</v>
      </c>
      <c r="AG48" s="108">
        <f t="shared" si="3"/>
        <v>30000</v>
      </c>
      <c r="AH48" s="133">
        <f t="shared" si="4"/>
        <v>3750</v>
      </c>
      <c r="AI48" s="132" t="e">
        <f>LOOKUP(AH48,#REF!,#REF!)</f>
        <v>#REF!</v>
      </c>
      <c r="AJ48" s="108">
        <f t="shared" si="5"/>
        <v>360000</v>
      </c>
      <c r="AK48" s="89">
        <v>300</v>
      </c>
      <c r="AL48" s="89">
        <v>800</v>
      </c>
      <c r="AM48" s="89">
        <v>0</v>
      </c>
      <c r="AN48" s="89">
        <v>0</v>
      </c>
      <c r="AO48" s="250">
        <f t="shared" si="6"/>
        <v>1100</v>
      </c>
      <c r="AP48" s="311">
        <v>1242</v>
      </c>
      <c r="AQ48" s="251">
        <f t="shared" si="7"/>
        <v>1242</v>
      </c>
      <c r="AR48" s="133" t="str">
        <f t="shared" si="17"/>
        <v>2</v>
      </c>
      <c r="AS48" s="138" t="s">
        <v>1148</v>
      </c>
      <c r="AT48" s="139">
        <v>15000</v>
      </c>
      <c r="AU48" s="139">
        <v>2500</v>
      </c>
      <c r="AV48" s="213">
        <f t="shared" si="8"/>
        <v>8.3333333333333329E-2</v>
      </c>
      <c r="AW48" s="133" t="str">
        <f t="shared" si="9"/>
        <v>0</v>
      </c>
      <c r="AX48" s="139" t="s">
        <v>76</v>
      </c>
      <c r="AY48" s="139">
        <v>2000</v>
      </c>
      <c r="AZ48" s="139">
        <v>60000</v>
      </c>
      <c r="BA48" s="207">
        <f t="shared" si="10"/>
        <v>-30000</v>
      </c>
      <c r="BB48" s="207">
        <f t="shared" si="11"/>
        <v>720000</v>
      </c>
      <c r="BC48" s="145" t="s">
        <v>1186</v>
      </c>
      <c r="BD48" s="146" t="s">
        <v>1245</v>
      </c>
      <c r="BE48" s="149" t="s">
        <v>1202</v>
      </c>
      <c r="BF48" s="146" t="s">
        <v>1246</v>
      </c>
      <c r="BG48" s="164" t="str">
        <f t="shared" si="12"/>
        <v>0</v>
      </c>
      <c r="BH48" s="170" t="s">
        <v>1334</v>
      </c>
      <c r="BI48" s="133" t="e">
        <f>LOOKUP($BH48,#REF!,#REF!)</f>
        <v>#REF!</v>
      </c>
      <c r="BJ48" s="171">
        <v>5000000</v>
      </c>
      <c r="BK48" s="146" t="s">
        <v>1392</v>
      </c>
      <c r="BL48" s="146" t="s">
        <v>1393</v>
      </c>
      <c r="BM48" s="176">
        <v>0</v>
      </c>
      <c r="BN48" s="146" t="s">
        <v>1393</v>
      </c>
      <c r="BO48" s="11" t="str">
        <f t="shared" si="2"/>
        <v>0</v>
      </c>
      <c r="BP48" s="171">
        <v>100000</v>
      </c>
      <c r="BQ48" s="233">
        <v>0</v>
      </c>
      <c r="BR48" s="171">
        <v>150000</v>
      </c>
      <c r="BS48" s="233">
        <v>0</v>
      </c>
      <c r="BT48" s="246">
        <f t="shared" si="13"/>
        <v>5250000</v>
      </c>
      <c r="BU48" s="10" t="e">
        <f t="shared" si="14"/>
        <v>#REF!</v>
      </c>
      <c r="BV48" s="12">
        <f t="shared" si="15"/>
        <v>0</v>
      </c>
      <c r="BW48" s="12" t="e">
        <f t="shared" si="16"/>
        <v>#REF!</v>
      </c>
      <c r="BX48" s="4"/>
      <c r="CM48" s="1"/>
      <c r="CN48" s="1"/>
      <c r="CO48" s="1"/>
    </row>
    <row r="49" spans="1:93" ht="51.75" customHeight="1">
      <c r="A49" s="1" t="s">
        <v>1539</v>
      </c>
      <c r="B49" s="182" t="s">
        <v>1476</v>
      </c>
      <c r="C49" s="53" t="s">
        <v>136</v>
      </c>
      <c r="D49" s="1">
        <v>43</v>
      </c>
      <c r="E49" s="56" t="s">
        <v>272</v>
      </c>
      <c r="F49" s="56" t="s">
        <v>93</v>
      </c>
      <c r="G49" s="57" t="s">
        <v>229</v>
      </c>
      <c r="H49" s="67" t="s">
        <v>89</v>
      </c>
      <c r="I49" s="68">
        <v>34439</v>
      </c>
      <c r="J49" s="69" t="s">
        <v>478</v>
      </c>
      <c r="K49" s="70" t="s">
        <v>479</v>
      </c>
      <c r="L49" s="69" t="s">
        <v>91</v>
      </c>
      <c r="M49" s="71" t="s">
        <v>480</v>
      </c>
      <c r="N49" s="86" t="s">
        <v>808</v>
      </c>
      <c r="O49" s="87" t="s">
        <v>809</v>
      </c>
      <c r="P49" s="88" t="s">
        <v>810</v>
      </c>
      <c r="Q49" s="88" t="s">
        <v>811</v>
      </c>
      <c r="R49" s="86" t="s">
        <v>812</v>
      </c>
      <c r="S49" s="89" t="s">
        <v>115</v>
      </c>
      <c r="T49" s="90" t="s">
        <v>74</v>
      </c>
      <c r="U49" s="90" t="s">
        <v>620</v>
      </c>
      <c r="V49" s="101"/>
      <c r="W49" s="98" t="s">
        <v>1068</v>
      </c>
      <c r="X49" s="104">
        <v>4</v>
      </c>
      <c r="Y49" s="108" t="str">
        <f t="shared" si="0"/>
        <v>3</v>
      </c>
      <c r="Z49" s="104">
        <v>3</v>
      </c>
      <c r="AA49" s="115" t="str">
        <f t="shared" si="1"/>
        <v>1</v>
      </c>
      <c r="AB49" s="118">
        <v>1</v>
      </c>
      <c r="AC49" s="119">
        <v>5000</v>
      </c>
      <c r="AD49" s="69">
        <v>0</v>
      </c>
      <c r="AE49" s="69">
        <v>0</v>
      </c>
      <c r="AF49" s="69">
        <v>0</v>
      </c>
      <c r="AG49" s="108">
        <f t="shared" si="3"/>
        <v>5000</v>
      </c>
      <c r="AH49" s="133">
        <f t="shared" si="4"/>
        <v>1000</v>
      </c>
      <c r="AI49" s="132" t="e">
        <f>LOOKUP(AH49,#REF!,#REF!)</f>
        <v>#REF!</v>
      </c>
      <c r="AJ49" s="108">
        <f t="shared" si="5"/>
        <v>60000</v>
      </c>
      <c r="AK49" s="89">
        <v>0</v>
      </c>
      <c r="AL49" s="89">
        <v>0</v>
      </c>
      <c r="AM49" s="89">
        <v>0</v>
      </c>
      <c r="AN49" s="89">
        <v>0</v>
      </c>
      <c r="AO49" s="250">
        <f t="shared" si="6"/>
        <v>0</v>
      </c>
      <c r="AP49" s="311">
        <v>1243</v>
      </c>
      <c r="AQ49" s="251">
        <f t="shared" si="7"/>
        <v>414.33333333333331</v>
      </c>
      <c r="AR49" s="133" t="str">
        <f t="shared" si="17"/>
        <v>3</v>
      </c>
      <c r="AS49" s="138" t="s">
        <v>1149</v>
      </c>
      <c r="AT49" s="139">
        <v>4500</v>
      </c>
      <c r="AU49" s="139">
        <v>500</v>
      </c>
      <c r="AV49" s="213">
        <f t="shared" si="8"/>
        <v>0.1</v>
      </c>
      <c r="AW49" s="133" t="str">
        <f t="shared" si="9"/>
        <v>0</v>
      </c>
      <c r="AX49" s="139">
        <v>5316</v>
      </c>
      <c r="AY49" s="139">
        <v>5000</v>
      </c>
      <c r="AZ49" s="139">
        <v>42583</v>
      </c>
      <c r="BA49" s="207">
        <f t="shared" si="10"/>
        <v>-37583</v>
      </c>
      <c r="BB49" s="207">
        <f t="shared" si="11"/>
        <v>510996</v>
      </c>
      <c r="BC49" s="145" t="s">
        <v>143</v>
      </c>
      <c r="BD49" s="149" t="s">
        <v>76</v>
      </c>
      <c r="BE49" s="149" t="s">
        <v>76</v>
      </c>
      <c r="BF49" s="149" t="s">
        <v>76</v>
      </c>
      <c r="BG49" s="164" t="str">
        <f t="shared" si="12"/>
        <v>2</v>
      </c>
      <c r="BH49" s="170" t="s">
        <v>1335</v>
      </c>
      <c r="BI49" s="133" t="e">
        <f>LOOKUP($BH49,#REF!,#REF!)</f>
        <v>#REF!</v>
      </c>
      <c r="BJ49" s="171">
        <v>100000</v>
      </c>
      <c r="BK49" s="146" t="s">
        <v>1352</v>
      </c>
      <c r="BL49" s="146" t="s">
        <v>1359</v>
      </c>
      <c r="BM49" s="176">
        <v>0</v>
      </c>
      <c r="BN49" s="146" t="s">
        <v>1359</v>
      </c>
      <c r="BO49" s="11" t="str">
        <f t="shared" si="2"/>
        <v>0</v>
      </c>
      <c r="BP49" s="171">
        <v>400000</v>
      </c>
      <c r="BQ49" s="171">
        <v>167733</v>
      </c>
      <c r="BR49" s="233">
        <v>0</v>
      </c>
      <c r="BS49" s="233">
        <v>0</v>
      </c>
      <c r="BT49" s="246">
        <f t="shared" si="13"/>
        <v>667733</v>
      </c>
      <c r="BU49" s="10" t="e">
        <f t="shared" si="14"/>
        <v>#REF!</v>
      </c>
      <c r="BV49" s="12">
        <f t="shared" si="15"/>
        <v>0</v>
      </c>
      <c r="BW49" s="12" t="e">
        <f t="shared" si="16"/>
        <v>#REF!</v>
      </c>
      <c r="BX49" s="4"/>
      <c r="CM49" s="1"/>
      <c r="CN49" s="1"/>
      <c r="CO49" s="1"/>
    </row>
    <row r="50" spans="1:93" ht="51.75" customHeight="1">
      <c r="A50" s="1" t="s">
        <v>1539</v>
      </c>
      <c r="B50" s="182" t="s">
        <v>1477</v>
      </c>
      <c r="C50" s="53" t="s">
        <v>136</v>
      </c>
      <c r="D50" s="1">
        <v>44</v>
      </c>
      <c r="E50" s="56" t="s">
        <v>273</v>
      </c>
      <c r="F50" s="56" t="s">
        <v>180</v>
      </c>
      <c r="G50" s="57" t="s">
        <v>229</v>
      </c>
      <c r="H50" s="67" t="s">
        <v>139</v>
      </c>
      <c r="I50" s="68">
        <v>34882</v>
      </c>
      <c r="J50" s="69" t="s">
        <v>481</v>
      </c>
      <c r="K50" s="78" t="s">
        <v>106</v>
      </c>
      <c r="L50" s="69" t="s">
        <v>91</v>
      </c>
      <c r="M50" s="71" t="s">
        <v>482</v>
      </c>
      <c r="N50" s="86" t="s">
        <v>813</v>
      </c>
      <c r="O50" s="87" t="s">
        <v>814</v>
      </c>
      <c r="P50" s="88" t="s">
        <v>815</v>
      </c>
      <c r="Q50" s="88" t="s">
        <v>659</v>
      </c>
      <c r="R50" s="86" t="s">
        <v>761</v>
      </c>
      <c r="S50" s="89">
        <v>4000</v>
      </c>
      <c r="T50" s="90" t="s">
        <v>74</v>
      </c>
      <c r="U50" s="90" t="s">
        <v>75</v>
      </c>
      <c r="V50" s="101"/>
      <c r="W50" s="98" t="s">
        <v>122</v>
      </c>
      <c r="X50" s="104">
        <v>4</v>
      </c>
      <c r="Y50" s="108" t="str">
        <f t="shared" si="0"/>
        <v>3</v>
      </c>
      <c r="Z50" s="104">
        <v>1</v>
      </c>
      <c r="AA50" s="115" t="str">
        <f t="shared" si="1"/>
        <v>1</v>
      </c>
      <c r="AB50" s="118">
        <v>1</v>
      </c>
      <c r="AC50" s="119">
        <v>18000</v>
      </c>
      <c r="AD50" s="69">
        <v>0</v>
      </c>
      <c r="AE50" s="69">
        <v>0</v>
      </c>
      <c r="AF50" s="69">
        <v>3000</v>
      </c>
      <c r="AG50" s="108">
        <f t="shared" si="3"/>
        <v>21000</v>
      </c>
      <c r="AH50" s="133">
        <f t="shared" si="4"/>
        <v>4200</v>
      </c>
      <c r="AI50" s="132" t="e">
        <f>LOOKUP(AH50,#REF!,#REF!)</f>
        <v>#REF!</v>
      </c>
      <c r="AJ50" s="108">
        <f t="shared" si="5"/>
        <v>252000</v>
      </c>
      <c r="AK50" s="89">
        <v>200</v>
      </c>
      <c r="AL50" s="89">
        <v>3000</v>
      </c>
      <c r="AM50" s="89">
        <v>0</v>
      </c>
      <c r="AN50" s="89">
        <v>0</v>
      </c>
      <c r="AO50" s="250">
        <f t="shared" si="6"/>
        <v>3200</v>
      </c>
      <c r="AP50" s="311">
        <v>1244</v>
      </c>
      <c r="AQ50" s="251">
        <f t="shared" si="7"/>
        <v>1244</v>
      </c>
      <c r="AR50" s="133" t="str">
        <f t="shared" si="17"/>
        <v>2</v>
      </c>
      <c r="AS50" s="138" t="s">
        <v>1150</v>
      </c>
      <c r="AT50" s="139">
        <v>15000</v>
      </c>
      <c r="AU50" s="139">
        <v>1000</v>
      </c>
      <c r="AV50" s="213">
        <f t="shared" si="8"/>
        <v>4.7619047619047616E-2</v>
      </c>
      <c r="AW50" s="133" t="str">
        <f t="shared" si="9"/>
        <v>0</v>
      </c>
      <c r="AX50" s="139" t="s">
        <v>76</v>
      </c>
      <c r="AY50" s="139">
        <v>1000</v>
      </c>
      <c r="AZ50" s="139">
        <v>68200</v>
      </c>
      <c r="BA50" s="207">
        <f t="shared" si="10"/>
        <v>-47200</v>
      </c>
      <c r="BB50" s="207">
        <f t="shared" si="11"/>
        <v>818400</v>
      </c>
      <c r="BC50" s="145" t="s">
        <v>143</v>
      </c>
      <c r="BD50" s="149" t="s">
        <v>76</v>
      </c>
      <c r="BE50" s="149" t="s">
        <v>76</v>
      </c>
      <c r="BF50" s="149" t="s">
        <v>76</v>
      </c>
      <c r="BG50" s="164" t="str">
        <f t="shared" si="12"/>
        <v>2</v>
      </c>
      <c r="BH50" s="169">
        <v>0</v>
      </c>
      <c r="BI50" s="133" t="e">
        <f>LOOKUP($BH50,#REF!,#REF!)</f>
        <v>#REF!</v>
      </c>
      <c r="BJ50" s="233">
        <v>0</v>
      </c>
      <c r="BK50" s="146" t="s">
        <v>1358</v>
      </c>
      <c r="BL50" s="146" t="s">
        <v>1394</v>
      </c>
      <c r="BM50" s="176">
        <v>0</v>
      </c>
      <c r="BN50" s="146" t="s">
        <v>1394</v>
      </c>
      <c r="BO50" s="11" t="str">
        <f t="shared" si="2"/>
        <v>0</v>
      </c>
      <c r="BP50" s="171">
        <v>1000000</v>
      </c>
      <c r="BQ50" s="233">
        <v>0</v>
      </c>
      <c r="BR50" s="233">
        <v>0</v>
      </c>
      <c r="BS50" s="233">
        <v>0</v>
      </c>
      <c r="BT50" s="246">
        <f t="shared" si="13"/>
        <v>1000000</v>
      </c>
      <c r="BU50" s="10" t="e">
        <f t="shared" si="14"/>
        <v>#REF!</v>
      </c>
      <c r="BV50" s="12">
        <f t="shared" si="15"/>
        <v>0</v>
      </c>
      <c r="BW50" s="12" t="e">
        <f t="shared" si="16"/>
        <v>#REF!</v>
      </c>
      <c r="BX50" s="4"/>
      <c r="CM50" s="1"/>
      <c r="CN50" s="1"/>
      <c r="CO50" s="1"/>
    </row>
    <row r="51" spans="1:93" ht="51.75" customHeight="1">
      <c r="A51" s="1" t="s">
        <v>1539</v>
      </c>
      <c r="B51" s="182" t="s">
        <v>1478</v>
      </c>
      <c r="C51" s="53" t="s">
        <v>136</v>
      </c>
      <c r="D51" s="1">
        <v>45</v>
      </c>
      <c r="E51" s="56" t="s">
        <v>184</v>
      </c>
      <c r="F51" s="56" t="s">
        <v>94</v>
      </c>
      <c r="G51" s="57" t="s">
        <v>229</v>
      </c>
      <c r="H51" s="67" t="s">
        <v>89</v>
      </c>
      <c r="I51" s="68">
        <v>34730</v>
      </c>
      <c r="J51" s="69" t="s">
        <v>483</v>
      </c>
      <c r="K51" s="78" t="s">
        <v>103</v>
      </c>
      <c r="L51" s="69" t="s">
        <v>91</v>
      </c>
      <c r="M51" s="71" t="s">
        <v>484</v>
      </c>
      <c r="N51" s="86" t="s">
        <v>816</v>
      </c>
      <c r="O51" s="87" t="s">
        <v>817</v>
      </c>
      <c r="P51" s="88" t="s">
        <v>818</v>
      </c>
      <c r="Q51" s="88" t="s">
        <v>118</v>
      </c>
      <c r="R51" s="86" t="s">
        <v>761</v>
      </c>
      <c r="S51" s="89">
        <v>2200</v>
      </c>
      <c r="T51" s="90" t="s">
        <v>74</v>
      </c>
      <c r="U51" s="90" t="s">
        <v>75</v>
      </c>
      <c r="W51" s="98" t="s">
        <v>1069</v>
      </c>
      <c r="X51" s="104">
        <v>6</v>
      </c>
      <c r="Y51" s="108" t="str">
        <f t="shared" si="0"/>
        <v>5</v>
      </c>
      <c r="Z51" s="104" t="s">
        <v>76</v>
      </c>
      <c r="AA51" s="115" t="str">
        <f t="shared" si="1"/>
        <v>3</v>
      </c>
      <c r="AB51" s="118">
        <v>1</v>
      </c>
      <c r="AC51" s="119">
        <v>61587</v>
      </c>
      <c r="AD51" s="69">
        <v>0</v>
      </c>
      <c r="AE51" s="69">
        <v>0</v>
      </c>
      <c r="AF51" s="69">
        <v>0</v>
      </c>
      <c r="AG51" s="108">
        <f t="shared" si="3"/>
        <v>61587</v>
      </c>
      <c r="AH51" s="133">
        <f t="shared" si="4"/>
        <v>8798.1428571428569</v>
      </c>
      <c r="AI51" s="132" t="e">
        <f>LOOKUP(AH51,#REF!,#REF!)</f>
        <v>#REF!</v>
      </c>
      <c r="AJ51" s="108">
        <f t="shared" si="5"/>
        <v>739044</v>
      </c>
      <c r="AK51" s="89">
        <v>262</v>
      </c>
      <c r="AL51" s="89">
        <v>4260</v>
      </c>
      <c r="AM51" s="89">
        <v>2450</v>
      </c>
      <c r="AN51" s="89">
        <v>159</v>
      </c>
      <c r="AO51" s="250">
        <f t="shared" si="6"/>
        <v>7131</v>
      </c>
      <c r="AP51" s="311">
        <v>1245</v>
      </c>
      <c r="AQ51" s="251" t="e">
        <f t="shared" si="7"/>
        <v>#VALUE!</v>
      </c>
      <c r="AR51" s="133" t="e">
        <f t="shared" si="17"/>
        <v>#VALUE!</v>
      </c>
      <c r="AS51" s="138" t="s">
        <v>1151</v>
      </c>
      <c r="AT51" s="139">
        <v>25500</v>
      </c>
      <c r="AU51" s="139">
        <v>1500</v>
      </c>
      <c r="AV51" s="213">
        <f t="shared" si="8"/>
        <v>2.4355789371133519E-2</v>
      </c>
      <c r="AW51" s="133" t="str">
        <f t="shared" si="9"/>
        <v>0</v>
      </c>
      <c r="AX51" s="139" t="s">
        <v>76</v>
      </c>
      <c r="AY51" s="139">
        <v>15000</v>
      </c>
      <c r="AZ51" s="139">
        <v>76797</v>
      </c>
      <c r="BA51" s="207">
        <f t="shared" si="10"/>
        <v>-15210</v>
      </c>
      <c r="BB51" s="207">
        <f t="shared" si="11"/>
        <v>921564</v>
      </c>
      <c r="BC51" s="145" t="s">
        <v>1186</v>
      </c>
      <c r="BD51" s="146" t="s">
        <v>125</v>
      </c>
      <c r="BE51" s="149" t="s">
        <v>1233</v>
      </c>
      <c r="BF51" s="146" t="s">
        <v>1247</v>
      </c>
      <c r="BG51" s="164" t="str">
        <f t="shared" si="12"/>
        <v>0</v>
      </c>
      <c r="BH51" s="169">
        <v>0</v>
      </c>
      <c r="BI51" s="133" t="e">
        <f>LOOKUP($BH51,#REF!,#REF!)</f>
        <v>#REF!</v>
      </c>
      <c r="BJ51" s="233">
        <v>0</v>
      </c>
      <c r="BK51" s="146" t="s">
        <v>132</v>
      </c>
      <c r="BL51" s="146" t="s">
        <v>1395</v>
      </c>
      <c r="BM51" s="176">
        <v>0</v>
      </c>
      <c r="BN51" s="146" t="s">
        <v>1395</v>
      </c>
      <c r="BO51" s="11" t="str">
        <f t="shared" si="2"/>
        <v>0</v>
      </c>
      <c r="BP51" s="171">
        <v>2500000</v>
      </c>
      <c r="BQ51" s="171">
        <v>10000</v>
      </c>
      <c r="BR51" s="233">
        <v>0</v>
      </c>
      <c r="BS51" s="233">
        <v>0</v>
      </c>
      <c r="BT51" s="246">
        <f t="shared" si="13"/>
        <v>2510000</v>
      </c>
      <c r="BU51" s="10" t="e">
        <f t="shared" si="14"/>
        <v>#REF!</v>
      </c>
      <c r="BV51" s="12">
        <f t="shared" si="15"/>
        <v>0</v>
      </c>
      <c r="BW51" s="12" t="e">
        <f t="shared" si="16"/>
        <v>#REF!</v>
      </c>
    </row>
    <row r="52" spans="1:93" ht="51.75" customHeight="1">
      <c r="A52" s="1" t="s">
        <v>1539</v>
      </c>
      <c r="B52" s="182" t="s">
        <v>1479</v>
      </c>
      <c r="C52" s="53" t="s">
        <v>136</v>
      </c>
      <c r="D52" s="1">
        <v>46</v>
      </c>
      <c r="E52" s="56" t="s">
        <v>274</v>
      </c>
      <c r="F52" s="56" t="s">
        <v>275</v>
      </c>
      <c r="G52" s="57" t="s">
        <v>229</v>
      </c>
      <c r="H52" s="67" t="s">
        <v>89</v>
      </c>
      <c r="I52" s="68">
        <v>34666</v>
      </c>
      <c r="J52" s="69" t="s">
        <v>485</v>
      </c>
      <c r="K52" s="78" t="s">
        <v>108</v>
      </c>
      <c r="L52" s="69" t="s">
        <v>91</v>
      </c>
      <c r="M52" s="71" t="s">
        <v>486</v>
      </c>
      <c r="N52" s="86" t="s">
        <v>819</v>
      </c>
      <c r="O52" s="87" t="s">
        <v>820</v>
      </c>
      <c r="P52" s="88" t="s">
        <v>821</v>
      </c>
      <c r="Q52" s="88" t="s">
        <v>822</v>
      </c>
      <c r="R52" s="86" t="s">
        <v>630</v>
      </c>
      <c r="S52" s="89">
        <v>4000</v>
      </c>
      <c r="T52" s="90" t="s">
        <v>74</v>
      </c>
      <c r="U52" s="90" t="s">
        <v>620</v>
      </c>
      <c r="W52" s="105" t="s">
        <v>1070</v>
      </c>
      <c r="X52" s="104">
        <v>5</v>
      </c>
      <c r="Y52" s="108" t="str">
        <f t="shared" si="0"/>
        <v>3</v>
      </c>
      <c r="Z52" s="104">
        <v>2</v>
      </c>
      <c r="AA52" s="115" t="str">
        <f t="shared" si="1"/>
        <v>1</v>
      </c>
      <c r="AB52" s="118">
        <v>3</v>
      </c>
      <c r="AC52" s="119">
        <v>0</v>
      </c>
      <c r="AD52" s="69">
        <v>19500</v>
      </c>
      <c r="AE52" s="69">
        <v>0</v>
      </c>
      <c r="AF52" s="69">
        <v>9000</v>
      </c>
      <c r="AG52" s="108">
        <f t="shared" si="3"/>
        <v>28500</v>
      </c>
      <c r="AH52" s="133">
        <f t="shared" si="4"/>
        <v>3562.5</v>
      </c>
      <c r="AI52" s="132" t="e">
        <f>LOOKUP(AH52,#REF!,#REF!)</f>
        <v>#REF!</v>
      </c>
      <c r="AJ52" s="108">
        <f t="shared" si="5"/>
        <v>342000</v>
      </c>
      <c r="AK52" s="89">
        <v>378</v>
      </c>
      <c r="AL52" s="89">
        <v>1043</v>
      </c>
      <c r="AM52" s="89">
        <v>0</v>
      </c>
      <c r="AN52" s="89">
        <v>0</v>
      </c>
      <c r="AO52" s="250">
        <f t="shared" si="6"/>
        <v>1421</v>
      </c>
      <c r="AP52" s="311">
        <v>1246</v>
      </c>
      <c r="AQ52" s="251">
        <f t="shared" si="7"/>
        <v>623</v>
      </c>
      <c r="AR52" s="133" t="str">
        <f t="shared" si="17"/>
        <v>2</v>
      </c>
      <c r="AS52" s="138" t="s">
        <v>1132</v>
      </c>
      <c r="AT52" s="139">
        <v>6000</v>
      </c>
      <c r="AU52" s="139">
        <v>500</v>
      </c>
      <c r="AV52" s="213">
        <f t="shared" si="8"/>
        <v>1.7543859649122806E-2</v>
      </c>
      <c r="AW52" s="133" t="str">
        <f t="shared" si="9"/>
        <v>0</v>
      </c>
      <c r="AX52" s="139">
        <v>8000</v>
      </c>
      <c r="AY52" s="139">
        <v>3000</v>
      </c>
      <c r="AZ52" s="139">
        <v>34000</v>
      </c>
      <c r="BA52" s="207">
        <f t="shared" si="10"/>
        <v>-5500</v>
      </c>
      <c r="BB52" s="207">
        <f t="shared" si="11"/>
        <v>408000</v>
      </c>
      <c r="BC52" s="145" t="s">
        <v>1186</v>
      </c>
      <c r="BD52" s="146" t="s">
        <v>125</v>
      </c>
      <c r="BE52" s="149" t="s">
        <v>1248</v>
      </c>
      <c r="BF52" s="146" t="s">
        <v>1249</v>
      </c>
      <c r="BG52" s="164" t="str">
        <f t="shared" si="12"/>
        <v>0</v>
      </c>
      <c r="BH52" s="169">
        <v>0</v>
      </c>
      <c r="BI52" s="133" t="e">
        <f>LOOKUP($BH52,#REF!,#REF!)</f>
        <v>#REF!</v>
      </c>
      <c r="BJ52" s="233">
        <v>0</v>
      </c>
      <c r="BK52" s="149" t="s">
        <v>76</v>
      </c>
      <c r="BL52" s="149" t="s">
        <v>76</v>
      </c>
      <c r="BM52" s="176">
        <v>0</v>
      </c>
      <c r="BN52" s="149" t="s">
        <v>76</v>
      </c>
      <c r="BO52" s="11" t="str">
        <f t="shared" si="2"/>
        <v>0</v>
      </c>
      <c r="BP52" s="233">
        <v>0</v>
      </c>
      <c r="BQ52" s="233">
        <v>0</v>
      </c>
      <c r="BR52" s="233">
        <v>0</v>
      </c>
      <c r="BS52" s="233">
        <v>0</v>
      </c>
      <c r="BT52" s="246">
        <f t="shared" si="13"/>
        <v>0</v>
      </c>
      <c r="BU52" s="10" t="e">
        <f t="shared" si="14"/>
        <v>#REF!</v>
      </c>
      <c r="BV52" s="12">
        <f t="shared" si="15"/>
        <v>0</v>
      </c>
      <c r="BW52" s="12" t="e">
        <f t="shared" si="16"/>
        <v>#REF!</v>
      </c>
    </row>
    <row r="53" spans="1:93" ht="51.75" customHeight="1">
      <c r="A53" s="1" t="s">
        <v>73</v>
      </c>
      <c r="B53" s="182" t="s">
        <v>1480</v>
      </c>
      <c r="C53" s="53" t="s">
        <v>136</v>
      </c>
      <c r="D53" s="1">
        <v>47</v>
      </c>
      <c r="E53" s="56" t="s">
        <v>276</v>
      </c>
      <c r="F53" s="56" t="s">
        <v>277</v>
      </c>
      <c r="G53" s="57" t="s">
        <v>278</v>
      </c>
      <c r="H53" s="67" t="s">
        <v>89</v>
      </c>
      <c r="I53" s="68">
        <v>35072</v>
      </c>
      <c r="J53" s="69" t="s">
        <v>487</v>
      </c>
      <c r="K53" s="70" t="s">
        <v>488</v>
      </c>
      <c r="L53" s="69" t="s">
        <v>91</v>
      </c>
      <c r="M53" s="71" t="s">
        <v>489</v>
      </c>
      <c r="N53" s="86" t="s">
        <v>823</v>
      </c>
      <c r="O53" s="87" t="s">
        <v>824</v>
      </c>
      <c r="P53" s="88" t="s">
        <v>825</v>
      </c>
      <c r="Q53" s="88" t="s">
        <v>117</v>
      </c>
      <c r="R53" s="86" t="s">
        <v>117</v>
      </c>
      <c r="S53" s="89">
        <v>10</v>
      </c>
      <c r="T53" s="90" t="s">
        <v>74</v>
      </c>
      <c r="U53" s="90" t="s">
        <v>75</v>
      </c>
      <c r="W53" s="98" t="s">
        <v>1071</v>
      </c>
      <c r="X53" s="104">
        <v>9</v>
      </c>
      <c r="Y53" s="108" t="str">
        <f t="shared" si="0"/>
        <v>5</v>
      </c>
      <c r="Z53" s="104">
        <v>1</v>
      </c>
      <c r="AA53" s="115" t="str">
        <f t="shared" si="1"/>
        <v>1</v>
      </c>
      <c r="AB53" s="118">
        <v>1</v>
      </c>
      <c r="AC53" s="119">
        <v>15000</v>
      </c>
      <c r="AD53" s="69">
        <v>0</v>
      </c>
      <c r="AE53" s="69">
        <v>0</v>
      </c>
      <c r="AF53" s="69">
        <v>0</v>
      </c>
      <c r="AG53" s="108">
        <f t="shared" si="3"/>
        <v>15000</v>
      </c>
      <c r="AH53" s="133">
        <f t="shared" si="4"/>
        <v>1500</v>
      </c>
      <c r="AI53" s="132" t="e">
        <f>LOOKUP(AH53,#REF!,#REF!)</f>
        <v>#REF!</v>
      </c>
      <c r="AJ53" s="108">
        <f t="shared" si="5"/>
        <v>180000</v>
      </c>
      <c r="AK53" s="89">
        <v>313</v>
      </c>
      <c r="AL53" s="89">
        <v>3447</v>
      </c>
      <c r="AM53" s="89">
        <v>0</v>
      </c>
      <c r="AN53" s="89">
        <v>0</v>
      </c>
      <c r="AO53" s="250">
        <f t="shared" si="6"/>
        <v>3760</v>
      </c>
      <c r="AP53" s="311">
        <v>1247</v>
      </c>
      <c r="AQ53" s="251">
        <f t="shared" si="7"/>
        <v>1247</v>
      </c>
      <c r="AR53" s="133" t="str">
        <f t="shared" si="17"/>
        <v>2</v>
      </c>
      <c r="AS53" s="138" t="s">
        <v>1152</v>
      </c>
      <c r="AT53" s="139">
        <v>3500</v>
      </c>
      <c r="AU53" s="139">
        <v>100</v>
      </c>
      <c r="AV53" s="213">
        <f t="shared" si="8"/>
        <v>6.6666666666666671E-3</v>
      </c>
      <c r="AW53" s="133" t="str">
        <f t="shared" si="9"/>
        <v>0</v>
      </c>
      <c r="AX53" s="139" t="s">
        <v>76</v>
      </c>
      <c r="AY53" s="139">
        <v>700</v>
      </c>
      <c r="AZ53" s="139">
        <v>38060</v>
      </c>
      <c r="BA53" s="207">
        <f t="shared" si="10"/>
        <v>-23060</v>
      </c>
      <c r="BB53" s="207">
        <f t="shared" si="11"/>
        <v>456720</v>
      </c>
      <c r="BC53" s="145" t="s">
        <v>143</v>
      </c>
      <c r="BD53" s="149" t="s">
        <v>76</v>
      </c>
      <c r="BE53" s="149" t="s">
        <v>76</v>
      </c>
      <c r="BF53" s="149" t="s">
        <v>76</v>
      </c>
      <c r="BG53" s="164" t="str">
        <f t="shared" si="12"/>
        <v>2</v>
      </c>
      <c r="BH53" s="169">
        <v>0</v>
      </c>
      <c r="BI53" s="133" t="e">
        <f>LOOKUP($BH53,#REF!,#REF!)</f>
        <v>#REF!</v>
      </c>
      <c r="BJ53" s="233">
        <v>0</v>
      </c>
      <c r="BK53" s="146" t="s">
        <v>1396</v>
      </c>
      <c r="BL53" s="146" t="s">
        <v>1365</v>
      </c>
      <c r="BM53" s="176">
        <v>0</v>
      </c>
      <c r="BN53" s="146" t="s">
        <v>1365</v>
      </c>
      <c r="BO53" s="11" t="str">
        <f t="shared" si="2"/>
        <v>0</v>
      </c>
      <c r="BP53" s="171">
        <v>400000</v>
      </c>
      <c r="BQ53" s="233">
        <v>0</v>
      </c>
      <c r="BR53" s="233">
        <v>0</v>
      </c>
      <c r="BS53" s="233">
        <v>0</v>
      </c>
      <c r="BT53" s="246">
        <f t="shared" si="13"/>
        <v>400000</v>
      </c>
      <c r="BU53" s="10" t="e">
        <f t="shared" si="14"/>
        <v>#REF!</v>
      </c>
      <c r="BV53" s="12">
        <f t="shared" si="15"/>
        <v>0</v>
      </c>
      <c r="BW53" s="12" t="e">
        <f t="shared" si="16"/>
        <v>#REF!</v>
      </c>
    </row>
    <row r="54" spans="1:93" ht="51.75" customHeight="1">
      <c r="A54" s="1" t="s">
        <v>73</v>
      </c>
      <c r="B54" s="182" t="s">
        <v>1481</v>
      </c>
      <c r="C54" s="53" t="s">
        <v>136</v>
      </c>
      <c r="D54" s="1">
        <v>48</v>
      </c>
      <c r="E54" s="56" t="s">
        <v>279</v>
      </c>
      <c r="F54" s="56" t="s">
        <v>280</v>
      </c>
      <c r="G54" s="57" t="s">
        <v>278</v>
      </c>
      <c r="H54" s="67" t="s">
        <v>89</v>
      </c>
      <c r="I54" s="68">
        <v>36205</v>
      </c>
      <c r="J54" s="69" t="s">
        <v>490</v>
      </c>
      <c r="K54" s="70" t="s">
        <v>491</v>
      </c>
      <c r="L54" s="69" t="s">
        <v>77</v>
      </c>
      <c r="M54" s="71" t="s">
        <v>492</v>
      </c>
      <c r="N54" s="86" t="s">
        <v>826</v>
      </c>
      <c r="O54" s="87" t="s">
        <v>827</v>
      </c>
      <c r="P54" s="88" t="s">
        <v>828</v>
      </c>
      <c r="Q54" s="88" t="s">
        <v>155</v>
      </c>
      <c r="R54" s="88" t="s">
        <v>155</v>
      </c>
      <c r="S54" s="89">
        <v>2500</v>
      </c>
      <c r="T54" s="90" t="s">
        <v>74</v>
      </c>
      <c r="U54" s="90" t="s">
        <v>75</v>
      </c>
      <c r="W54" s="105" t="s">
        <v>1072</v>
      </c>
      <c r="X54" s="104">
        <v>8</v>
      </c>
      <c r="Y54" s="108" t="str">
        <f t="shared" si="0"/>
        <v>5</v>
      </c>
      <c r="Z54" s="104">
        <v>5</v>
      </c>
      <c r="AA54" s="115" t="str">
        <f t="shared" si="1"/>
        <v>2</v>
      </c>
      <c r="AB54" s="118">
        <v>1</v>
      </c>
      <c r="AC54" s="119">
        <v>60000</v>
      </c>
      <c r="AD54" s="69">
        <v>0</v>
      </c>
      <c r="AE54" s="69">
        <v>0</v>
      </c>
      <c r="AF54" s="69">
        <v>0</v>
      </c>
      <c r="AG54" s="108">
        <f t="shared" si="3"/>
        <v>60000</v>
      </c>
      <c r="AH54" s="133">
        <f t="shared" si="4"/>
        <v>6666.666666666667</v>
      </c>
      <c r="AI54" s="132" t="e">
        <f>LOOKUP(AH54,#REF!,#REF!)</f>
        <v>#REF!</v>
      </c>
      <c r="AJ54" s="108">
        <f t="shared" si="5"/>
        <v>720000</v>
      </c>
      <c r="AK54" s="89" t="s">
        <v>76</v>
      </c>
      <c r="AL54" s="89">
        <v>2000</v>
      </c>
      <c r="AM54" s="89">
        <v>0</v>
      </c>
      <c r="AN54" s="89">
        <v>0</v>
      </c>
      <c r="AO54" s="250">
        <f t="shared" si="6"/>
        <v>2000</v>
      </c>
      <c r="AP54" s="311">
        <v>1248</v>
      </c>
      <c r="AQ54" s="251">
        <f t="shared" si="7"/>
        <v>249.6</v>
      </c>
      <c r="AR54" s="133" t="str">
        <f t="shared" si="17"/>
        <v>3</v>
      </c>
      <c r="AS54" s="138" t="s">
        <v>1153</v>
      </c>
      <c r="AT54" s="139">
        <v>10000</v>
      </c>
      <c r="AU54" s="139">
        <v>2000</v>
      </c>
      <c r="AV54" s="213">
        <f t="shared" si="8"/>
        <v>3.3333333333333333E-2</v>
      </c>
      <c r="AW54" s="133" t="str">
        <f t="shared" si="9"/>
        <v>0</v>
      </c>
      <c r="AX54" s="139" t="s">
        <v>76</v>
      </c>
      <c r="AY54" s="139">
        <v>2000</v>
      </c>
      <c r="AZ54" s="139">
        <v>70900</v>
      </c>
      <c r="BA54" s="207">
        <f t="shared" si="10"/>
        <v>-10900</v>
      </c>
      <c r="BB54" s="207">
        <f t="shared" si="11"/>
        <v>850800</v>
      </c>
      <c r="BC54" s="145" t="s">
        <v>1186</v>
      </c>
      <c r="BD54" s="146" t="s">
        <v>1250</v>
      </c>
      <c r="BE54" s="149" t="s">
        <v>1223</v>
      </c>
      <c r="BF54" s="146" t="s">
        <v>1251</v>
      </c>
      <c r="BG54" s="164" t="str">
        <f t="shared" si="12"/>
        <v>0</v>
      </c>
      <c r="BH54" s="170" t="s">
        <v>1336</v>
      </c>
      <c r="BI54" s="133" t="e">
        <f>LOOKUP($BH54,#REF!,#REF!)</f>
        <v>#REF!</v>
      </c>
      <c r="BJ54" s="171">
        <v>2000000</v>
      </c>
      <c r="BK54" s="146" t="s">
        <v>1397</v>
      </c>
      <c r="BL54" s="146" t="s">
        <v>1388</v>
      </c>
      <c r="BM54" s="176">
        <v>0</v>
      </c>
      <c r="BN54" s="146" t="s">
        <v>1388</v>
      </c>
      <c r="BO54" s="11" t="str">
        <f t="shared" si="2"/>
        <v>0</v>
      </c>
      <c r="BP54" s="171">
        <v>3000000</v>
      </c>
      <c r="BQ54" s="233">
        <v>0</v>
      </c>
      <c r="BR54" s="233">
        <v>0</v>
      </c>
      <c r="BS54" s="233">
        <v>0</v>
      </c>
      <c r="BT54" s="246">
        <f t="shared" si="13"/>
        <v>5000000</v>
      </c>
      <c r="BU54" s="10" t="e">
        <f t="shared" si="14"/>
        <v>#REF!</v>
      </c>
      <c r="BV54" s="12">
        <f t="shared" si="15"/>
        <v>0</v>
      </c>
      <c r="BW54" s="12" t="e">
        <f t="shared" si="16"/>
        <v>#REF!</v>
      </c>
    </row>
    <row r="55" spans="1:93" ht="51.75" customHeight="1">
      <c r="A55" s="1" t="s">
        <v>73</v>
      </c>
      <c r="B55" s="182" t="s">
        <v>1482</v>
      </c>
      <c r="C55" s="53" t="s">
        <v>136</v>
      </c>
      <c r="D55" s="1">
        <v>49</v>
      </c>
      <c r="E55" s="56" t="s">
        <v>281</v>
      </c>
      <c r="F55" s="56" t="s">
        <v>138</v>
      </c>
      <c r="G55" s="57" t="s">
        <v>278</v>
      </c>
      <c r="H55" s="67" t="s">
        <v>89</v>
      </c>
      <c r="I55" s="68">
        <v>36548</v>
      </c>
      <c r="J55" s="69" t="s">
        <v>493</v>
      </c>
      <c r="K55" s="70" t="s">
        <v>494</v>
      </c>
      <c r="L55" s="69" t="s">
        <v>91</v>
      </c>
      <c r="M55" s="71" t="s">
        <v>495</v>
      </c>
      <c r="N55" s="98" t="s">
        <v>829</v>
      </c>
      <c r="O55" s="87" t="s">
        <v>830</v>
      </c>
      <c r="P55" s="88" t="s">
        <v>831</v>
      </c>
      <c r="Q55" s="88" t="s">
        <v>832</v>
      </c>
      <c r="R55" s="86" t="s">
        <v>832</v>
      </c>
      <c r="S55" s="89" t="s">
        <v>833</v>
      </c>
      <c r="T55" s="90" t="s">
        <v>74</v>
      </c>
      <c r="U55" s="90" t="s">
        <v>75</v>
      </c>
      <c r="W55" s="105" t="s">
        <v>1073</v>
      </c>
      <c r="X55" s="104">
        <v>2</v>
      </c>
      <c r="Y55" s="108" t="str">
        <f t="shared" si="0"/>
        <v>2</v>
      </c>
      <c r="Z55" s="135">
        <v>0</v>
      </c>
      <c r="AA55" s="115" t="str">
        <f t="shared" si="1"/>
        <v>1</v>
      </c>
      <c r="AB55" s="118">
        <v>1</v>
      </c>
      <c r="AC55" s="119">
        <v>25000</v>
      </c>
      <c r="AD55" s="69">
        <v>0</v>
      </c>
      <c r="AE55" s="69">
        <v>0</v>
      </c>
      <c r="AF55" s="69">
        <v>0</v>
      </c>
      <c r="AG55" s="108">
        <f t="shared" si="3"/>
        <v>25000</v>
      </c>
      <c r="AH55" s="133">
        <f t="shared" si="4"/>
        <v>8333.3333333333339</v>
      </c>
      <c r="AI55" s="132" t="e">
        <f>LOOKUP(AH55,#REF!,#REF!)</f>
        <v>#REF!</v>
      </c>
      <c r="AJ55" s="108">
        <f t="shared" si="5"/>
        <v>300000</v>
      </c>
      <c r="AK55" s="89">
        <v>350</v>
      </c>
      <c r="AL55" s="122">
        <v>10000</v>
      </c>
      <c r="AM55" s="89">
        <v>0</v>
      </c>
      <c r="AN55" s="89">
        <v>0</v>
      </c>
      <c r="AO55" s="250">
        <f t="shared" si="6"/>
        <v>10350</v>
      </c>
      <c r="AP55" s="311">
        <v>1249</v>
      </c>
      <c r="AQ55" s="251" t="e">
        <f>AP55/Z55</f>
        <v>#DIV/0!</v>
      </c>
      <c r="AR55" s="133" t="e">
        <f t="shared" si="17"/>
        <v>#DIV/0!</v>
      </c>
      <c r="AS55" s="138" t="s">
        <v>1152</v>
      </c>
      <c r="AT55" s="139">
        <v>6000</v>
      </c>
      <c r="AU55" s="139">
        <v>1000</v>
      </c>
      <c r="AV55" s="213">
        <f t="shared" si="8"/>
        <v>0.04</v>
      </c>
      <c r="AW55" s="133" t="str">
        <f t="shared" si="9"/>
        <v>0</v>
      </c>
      <c r="AX55" s="139" t="s">
        <v>76</v>
      </c>
      <c r="AY55" s="139">
        <v>8000</v>
      </c>
      <c r="AZ55" s="139">
        <v>48850</v>
      </c>
      <c r="BA55" s="207">
        <f t="shared" si="10"/>
        <v>-23850</v>
      </c>
      <c r="BB55" s="207">
        <f t="shared" si="11"/>
        <v>586200</v>
      </c>
      <c r="BC55" s="145" t="s">
        <v>143</v>
      </c>
      <c r="BD55" s="149" t="s">
        <v>76</v>
      </c>
      <c r="BE55" s="149" t="s">
        <v>76</v>
      </c>
      <c r="BF55" s="149" t="s">
        <v>76</v>
      </c>
      <c r="BG55" s="164" t="str">
        <f t="shared" si="12"/>
        <v>2</v>
      </c>
      <c r="BH55" s="169">
        <v>0</v>
      </c>
      <c r="BI55" s="133" t="e">
        <f>LOOKUP($BH55,#REF!,#REF!)</f>
        <v>#REF!</v>
      </c>
      <c r="BJ55" s="233">
        <v>0</v>
      </c>
      <c r="BK55" s="146" t="s">
        <v>1398</v>
      </c>
      <c r="BL55" s="146" t="s">
        <v>1399</v>
      </c>
      <c r="BM55" s="176">
        <v>0</v>
      </c>
      <c r="BN55" s="146" t="s">
        <v>1399</v>
      </c>
      <c r="BO55" s="11" t="str">
        <f t="shared" si="2"/>
        <v>0</v>
      </c>
      <c r="BP55" s="171">
        <v>400000</v>
      </c>
      <c r="BQ55" s="233">
        <v>0</v>
      </c>
      <c r="BR55" s="233">
        <v>0</v>
      </c>
      <c r="BS55" s="233">
        <v>0</v>
      </c>
      <c r="BT55" s="246">
        <f t="shared" si="13"/>
        <v>400000</v>
      </c>
      <c r="BU55" s="10" t="e">
        <f t="shared" si="14"/>
        <v>#REF!</v>
      </c>
      <c r="BV55" s="12">
        <f t="shared" si="15"/>
        <v>0</v>
      </c>
      <c r="BW55" s="12" t="e">
        <f t="shared" si="16"/>
        <v>#REF!</v>
      </c>
    </row>
    <row r="56" spans="1:93" ht="51.75" customHeight="1">
      <c r="A56" s="1" t="s">
        <v>73</v>
      </c>
      <c r="B56" s="182" t="s">
        <v>1483</v>
      </c>
      <c r="C56" s="53" t="s">
        <v>136</v>
      </c>
      <c r="D56" s="1">
        <v>50</v>
      </c>
      <c r="E56" s="56" t="s">
        <v>282</v>
      </c>
      <c r="F56" s="56" t="s">
        <v>283</v>
      </c>
      <c r="G56" s="57" t="s">
        <v>278</v>
      </c>
      <c r="H56" s="67" t="s">
        <v>139</v>
      </c>
      <c r="I56" s="68">
        <v>36577</v>
      </c>
      <c r="J56" s="69" t="s">
        <v>496</v>
      </c>
      <c r="K56" s="70" t="s">
        <v>97</v>
      </c>
      <c r="L56" s="69" t="s">
        <v>91</v>
      </c>
      <c r="M56" s="71" t="s">
        <v>497</v>
      </c>
      <c r="N56" s="86" t="s">
        <v>834</v>
      </c>
      <c r="O56" s="87" t="s">
        <v>835</v>
      </c>
      <c r="P56" s="88" t="s">
        <v>836</v>
      </c>
      <c r="Q56" s="88" t="s">
        <v>837</v>
      </c>
      <c r="R56" s="86" t="s">
        <v>837</v>
      </c>
      <c r="S56" s="89">
        <v>6250</v>
      </c>
      <c r="T56" s="90" t="s">
        <v>74</v>
      </c>
      <c r="U56" s="90" t="s">
        <v>75</v>
      </c>
      <c r="W56" s="105" t="s">
        <v>1074</v>
      </c>
      <c r="X56" s="104">
        <v>5</v>
      </c>
      <c r="Y56" s="108" t="str">
        <f t="shared" si="0"/>
        <v>3</v>
      </c>
      <c r="Z56" s="104">
        <v>3</v>
      </c>
      <c r="AA56" s="115" t="str">
        <f t="shared" si="1"/>
        <v>1</v>
      </c>
      <c r="AB56" s="118">
        <v>2</v>
      </c>
      <c r="AC56" s="119">
        <v>36413</v>
      </c>
      <c r="AD56" s="69">
        <v>17917</v>
      </c>
      <c r="AE56" s="69">
        <v>0</v>
      </c>
      <c r="AF56" s="69">
        <v>0</v>
      </c>
      <c r="AG56" s="108">
        <f t="shared" si="3"/>
        <v>54330</v>
      </c>
      <c r="AH56" s="133">
        <f t="shared" si="4"/>
        <v>7761.4285714285716</v>
      </c>
      <c r="AI56" s="132" t="e">
        <f>LOOKUP(AH56,#REF!,#REF!)</f>
        <v>#REF!</v>
      </c>
      <c r="AJ56" s="108">
        <f t="shared" si="5"/>
        <v>651960</v>
      </c>
      <c r="AK56" s="89">
        <v>200</v>
      </c>
      <c r="AL56" s="89">
        <v>2500</v>
      </c>
      <c r="AM56" s="89">
        <v>0</v>
      </c>
      <c r="AN56" s="89">
        <v>0</v>
      </c>
      <c r="AO56" s="250">
        <f t="shared" si="6"/>
        <v>2700</v>
      </c>
      <c r="AP56" s="311">
        <v>1250</v>
      </c>
      <c r="AQ56" s="251">
        <f t="shared" si="7"/>
        <v>416.66666666666669</v>
      </c>
      <c r="AR56" s="133" t="str">
        <f t="shared" si="17"/>
        <v>3</v>
      </c>
      <c r="AS56" s="138" t="s">
        <v>1154</v>
      </c>
      <c r="AT56" s="139">
        <v>10000</v>
      </c>
      <c r="AU56" s="139">
        <v>0</v>
      </c>
      <c r="AV56" s="213">
        <f t="shared" si="8"/>
        <v>0</v>
      </c>
      <c r="AW56" s="133" t="str">
        <f t="shared" si="9"/>
        <v>0</v>
      </c>
      <c r="AX56" s="139">
        <v>1519</v>
      </c>
      <c r="AY56" s="139">
        <v>3000</v>
      </c>
      <c r="AZ56" s="139">
        <v>68619</v>
      </c>
      <c r="BA56" s="207">
        <f t="shared" si="10"/>
        <v>-14289</v>
      </c>
      <c r="BB56" s="207">
        <f t="shared" si="11"/>
        <v>823428</v>
      </c>
      <c r="BC56" s="145" t="s">
        <v>1186</v>
      </c>
      <c r="BD56" s="146" t="s">
        <v>1199</v>
      </c>
      <c r="BE56" s="146" t="s">
        <v>1202</v>
      </c>
      <c r="BF56" s="155" t="s">
        <v>1252</v>
      </c>
      <c r="BG56" s="164" t="str">
        <f t="shared" si="12"/>
        <v>0</v>
      </c>
      <c r="BH56" s="169">
        <v>0</v>
      </c>
      <c r="BI56" s="133" t="e">
        <f>LOOKUP($BH56,#REF!,#REF!)</f>
        <v>#REF!</v>
      </c>
      <c r="BJ56" s="233">
        <v>0</v>
      </c>
      <c r="BK56" s="146" t="s">
        <v>128</v>
      </c>
      <c r="BL56" s="146" t="s">
        <v>1357</v>
      </c>
      <c r="BM56" s="176">
        <v>0</v>
      </c>
      <c r="BN56" s="146" t="s">
        <v>1357</v>
      </c>
      <c r="BO56" s="11" t="str">
        <f t="shared" si="2"/>
        <v>0</v>
      </c>
      <c r="BP56" s="171">
        <v>250000</v>
      </c>
      <c r="BQ56" s="233">
        <v>0</v>
      </c>
      <c r="BR56" s="171">
        <v>40000</v>
      </c>
      <c r="BS56" s="233">
        <v>0</v>
      </c>
      <c r="BT56" s="246">
        <f t="shared" si="13"/>
        <v>290000</v>
      </c>
      <c r="BU56" s="10" t="e">
        <f t="shared" si="14"/>
        <v>#REF!</v>
      </c>
      <c r="BV56" s="12">
        <f t="shared" si="15"/>
        <v>0</v>
      </c>
      <c r="BW56" s="12" t="e">
        <f t="shared" si="16"/>
        <v>#REF!</v>
      </c>
    </row>
    <row r="57" spans="1:93" ht="51.75" customHeight="1">
      <c r="A57" s="1" t="s">
        <v>73</v>
      </c>
      <c r="B57" s="182" t="s">
        <v>1484</v>
      </c>
      <c r="C57" s="53" t="s">
        <v>136</v>
      </c>
      <c r="D57" s="1">
        <v>51</v>
      </c>
      <c r="E57" s="56" t="s">
        <v>284</v>
      </c>
      <c r="F57" s="56" t="s">
        <v>285</v>
      </c>
      <c r="G57" s="57" t="s">
        <v>278</v>
      </c>
      <c r="H57" s="67" t="s">
        <v>89</v>
      </c>
      <c r="I57" s="68">
        <v>36470</v>
      </c>
      <c r="J57" s="69" t="s">
        <v>498</v>
      </c>
      <c r="K57" s="70" t="s">
        <v>98</v>
      </c>
      <c r="L57" s="69" t="s">
        <v>91</v>
      </c>
      <c r="M57" s="71" t="s">
        <v>499</v>
      </c>
      <c r="N57" s="86" t="s">
        <v>838</v>
      </c>
      <c r="O57" s="87" t="s">
        <v>839</v>
      </c>
      <c r="P57" s="88" t="s">
        <v>840</v>
      </c>
      <c r="Q57" s="88" t="s">
        <v>774</v>
      </c>
      <c r="R57" s="86" t="s">
        <v>774</v>
      </c>
      <c r="S57" s="89">
        <v>3747</v>
      </c>
      <c r="T57" s="90" t="s">
        <v>74</v>
      </c>
      <c r="U57" s="90" t="s">
        <v>620</v>
      </c>
      <c r="W57" s="98" t="s">
        <v>1075</v>
      </c>
      <c r="X57" s="104">
        <v>6</v>
      </c>
      <c r="Y57" s="108" t="str">
        <f t="shared" si="0"/>
        <v>5</v>
      </c>
      <c r="Z57" s="104">
        <v>4</v>
      </c>
      <c r="AA57" s="115" t="str">
        <f t="shared" si="1"/>
        <v>2</v>
      </c>
      <c r="AB57" s="118">
        <v>1</v>
      </c>
      <c r="AC57" s="119">
        <v>30000</v>
      </c>
      <c r="AD57" s="69">
        <v>0</v>
      </c>
      <c r="AE57" s="69">
        <v>0</v>
      </c>
      <c r="AF57" s="69">
        <v>0</v>
      </c>
      <c r="AG57" s="108">
        <f t="shared" si="3"/>
        <v>30000</v>
      </c>
      <c r="AH57" s="133">
        <f t="shared" si="4"/>
        <v>4285.7142857142853</v>
      </c>
      <c r="AI57" s="132" t="e">
        <f>LOOKUP(AH57,#REF!,#REF!)</f>
        <v>#REF!</v>
      </c>
      <c r="AJ57" s="108">
        <f t="shared" si="5"/>
        <v>360000</v>
      </c>
      <c r="AK57" s="89">
        <v>301</v>
      </c>
      <c r="AL57" s="89">
        <v>6998</v>
      </c>
      <c r="AM57" s="89">
        <v>0</v>
      </c>
      <c r="AN57" s="89">
        <v>0</v>
      </c>
      <c r="AO57" s="250">
        <f t="shared" si="6"/>
        <v>7299</v>
      </c>
      <c r="AP57" s="311">
        <v>1251</v>
      </c>
      <c r="AQ57" s="251">
        <f t="shared" si="7"/>
        <v>312.75</v>
      </c>
      <c r="AR57" s="133" t="str">
        <f t="shared" si="17"/>
        <v>3</v>
      </c>
      <c r="AS57" s="138" t="s">
        <v>1155</v>
      </c>
      <c r="AT57" s="139">
        <v>15000</v>
      </c>
      <c r="AU57" s="139">
        <v>500</v>
      </c>
      <c r="AV57" s="213">
        <f t="shared" si="8"/>
        <v>1.6666666666666666E-2</v>
      </c>
      <c r="AW57" s="133" t="str">
        <f t="shared" si="9"/>
        <v>0</v>
      </c>
      <c r="AX57" s="139">
        <v>20000</v>
      </c>
      <c r="AY57" s="139">
        <v>500</v>
      </c>
      <c r="AZ57" s="139">
        <v>71019</v>
      </c>
      <c r="BA57" s="207">
        <f t="shared" si="10"/>
        <v>-41019</v>
      </c>
      <c r="BB57" s="207">
        <f t="shared" si="11"/>
        <v>852228</v>
      </c>
      <c r="BC57" s="145" t="s">
        <v>143</v>
      </c>
      <c r="BD57" s="149" t="s">
        <v>76</v>
      </c>
      <c r="BE57" s="149" t="s">
        <v>76</v>
      </c>
      <c r="BF57" s="149" t="s">
        <v>76</v>
      </c>
      <c r="BG57" s="164" t="str">
        <f t="shared" si="12"/>
        <v>2</v>
      </c>
      <c r="BH57" s="169">
        <v>0</v>
      </c>
      <c r="BI57" s="133" t="e">
        <f>LOOKUP($BH57,#REF!,#REF!)</f>
        <v>#REF!</v>
      </c>
      <c r="BJ57" s="233">
        <v>0</v>
      </c>
      <c r="BK57" s="149" t="s">
        <v>76</v>
      </c>
      <c r="BL57" s="149" t="s">
        <v>76</v>
      </c>
      <c r="BM57" s="176">
        <v>0</v>
      </c>
      <c r="BN57" s="149" t="s">
        <v>76</v>
      </c>
      <c r="BO57" s="11" t="str">
        <f t="shared" si="2"/>
        <v>0</v>
      </c>
      <c r="BP57" s="233">
        <v>0</v>
      </c>
      <c r="BQ57" s="233">
        <v>0</v>
      </c>
      <c r="BR57" s="233">
        <v>0</v>
      </c>
      <c r="BS57" s="233">
        <v>0</v>
      </c>
      <c r="BT57" s="246">
        <f t="shared" si="13"/>
        <v>0</v>
      </c>
      <c r="BU57" s="10" t="e">
        <f t="shared" si="14"/>
        <v>#REF!</v>
      </c>
      <c r="BV57" s="12">
        <f t="shared" si="15"/>
        <v>0</v>
      </c>
      <c r="BW57" s="12" t="e">
        <f t="shared" si="16"/>
        <v>#REF!</v>
      </c>
    </row>
    <row r="58" spans="1:93" ht="51.75" customHeight="1">
      <c r="A58" s="1" t="s">
        <v>73</v>
      </c>
      <c r="B58" s="182" t="s">
        <v>1485</v>
      </c>
      <c r="C58" s="53" t="s">
        <v>136</v>
      </c>
      <c r="D58" s="1">
        <v>52</v>
      </c>
      <c r="E58" s="56" t="s">
        <v>286</v>
      </c>
      <c r="F58" s="56" t="s">
        <v>287</v>
      </c>
      <c r="G58" s="57" t="s">
        <v>278</v>
      </c>
      <c r="H58" s="67" t="s">
        <v>89</v>
      </c>
      <c r="I58" s="68">
        <v>36583</v>
      </c>
      <c r="J58" s="69" t="s">
        <v>500</v>
      </c>
      <c r="K58" s="70" t="s">
        <v>103</v>
      </c>
      <c r="L58" s="69" t="s">
        <v>91</v>
      </c>
      <c r="M58" s="71" t="s">
        <v>501</v>
      </c>
      <c r="N58" s="86" t="s">
        <v>841</v>
      </c>
      <c r="O58" s="87" t="s">
        <v>842</v>
      </c>
      <c r="P58" s="88" t="s">
        <v>113</v>
      </c>
      <c r="Q58" s="88" t="s">
        <v>843</v>
      </c>
      <c r="R58" s="86" t="s">
        <v>843</v>
      </c>
      <c r="S58" s="89" t="s">
        <v>833</v>
      </c>
      <c r="T58" s="90" t="s">
        <v>74</v>
      </c>
      <c r="U58" s="90" t="s">
        <v>620</v>
      </c>
      <c r="W58" s="98" t="s">
        <v>1076</v>
      </c>
      <c r="X58" s="104">
        <v>4</v>
      </c>
      <c r="Y58" s="108" t="str">
        <f t="shared" si="0"/>
        <v>3</v>
      </c>
      <c r="Z58" s="104">
        <v>2</v>
      </c>
      <c r="AA58" s="115" t="str">
        <f t="shared" si="1"/>
        <v>1</v>
      </c>
      <c r="AB58" s="118">
        <v>1</v>
      </c>
      <c r="AC58" s="119">
        <v>0</v>
      </c>
      <c r="AD58" s="69">
        <v>15000</v>
      </c>
      <c r="AE58" s="69">
        <v>0</v>
      </c>
      <c r="AF58" s="69">
        <v>0</v>
      </c>
      <c r="AG58" s="108">
        <f t="shared" si="3"/>
        <v>15000</v>
      </c>
      <c r="AH58" s="133">
        <f t="shared" si="4"/>
        <v>3000</v>
      </c>
      <c r="AI58" s="132" t="e">
        <f>LOOKUP(AH58,#REF!,#REF!)</f>
        <v>#REF!</v>
      </c>
      <c r="AJ58" s="108">
        <f t="shared" si="5"/>
        <v>180000</v>
      </c>
      <c r="AK58" s="89">
        <v>340</v>
      </c>
      <c r="AL58" s="89">
        <v>5370</v>
      </c>
      <c r="AM58" s="89">
        <v>0</v>
      </c>
      <c r="AN58" s="89">
        <v>420</v>
      </c>
      <c r="AO58" s="250">
        <f t="shared" si="6"/>
        <v>6130</v>
      </c>
      <c r="AP58" s="311">
        <v>1252</v>
      </c>
      <c r="AQ58" s="251">
        <f t="shared" si="7"/>
        <v>626</v>
      </c>
      <c r="AR58" s="133" t="str">
        <f t="shared" si="17"/>
        <v>2</v>
      </c>
      <c r="AS58" s="138" t="s">
        <v>1156</v>
      </c>
      <c r="AT58" s="139">
        <v>8000</v>
      </c>
      <c r="AU58" s="139">
        <v>0</v>
      </c>
      <c r="AV58" s="213">
        <f t="shared" si="8"/>
        <v>0</v>
      </c>
      <c r="AW58" s="133" t="str">
        <f t="shared" si="9"/>
        <v>0</v>
      </c>
      <c r="AX58" s="139" t="s">
        <v>76</v>
      </c>
      <c r="AY58" s="139">
        <v>2000</v>
      </c>
      <c r="AZ58" s="139">
        <v>42630</v>
      </c>
      <c r="BA58" s="207">
        <f t="shared" si="10"/>
        <v>-27630</v>
      </c>
      <c r="BB58" s="207">
        <f t="shared" si="11"/>
        <v>511560</v>
      </c>
      <c r="BC58" s="145" t="s">
        <v>143</v>
      </c>
      <c r="BD58" s="149" t="s">
        <v>76</v>
      </c>
      <c r="BE58" s="149" t="s">
        <v>76</v>
      </c>
      <c r="BF58" s="149" t="s">
        <v>76</v>
      </c>
      <c r="BG58" s="164" t="str">
        <f t="shared" si="12"/>
        <v>2</v>
      </c>
      <c r="BH58" s="169">
        <v>0</v>
      </c>
      <c r="BI58" s="133" t="e">
        <f>LOOKUP($BH58,#REF!,#REF!)</f>
        <v>#REF!</v>
      </c>
      <c r="BJ58" s="233">
        <v>0</v>
      </c>
      <c r="BK58" s="146" t="s">
        <v>1400</v>
      </c>
      <c r="BL58" s="146" t="s">
        <v>1359</v>
      </c>
      <c r="BM58" s="176">
        <v>0</v>
      </c>
      <c r="BN58" s="146" t="s">
        <v>1359</v>
      </c>
      <c r="BO58" s="11" t="str">
        <f t="shared" si="2"/>
        <v>0</v>
      </c>
      <c r="BP58" s="171">
        <v>2000000</v>
      </c>
      <c r="BQ58" s="233">
        <v>0</v>
      </c>
      <c r="BR58" s="233">
        <v>0</v>
      </c>
      <c r="BS58" s="233">
        <v>0</v>
      </c>
      <c r="BT58" s="246">
        <f t="shared" si="13"/>
        <v>2000000</v>
      </c>
      <c r="BU58" s="10" t="e">
        <f t="shared" si="14"/>
        <v>#REF!</v>
      </c>
      <c r="BV58" s="12">
        <f t="shared" si="15"/>
        <v>0</v>
      </c>
      <c r="BW58" s="12" t="e">
        <f t="shared" si="16"/>
        <v>#REF!</v>
      </c>
    </row>
    <row r="59" spans="1:93" ht="51.75" customHeight="1" thickBot="1">
      <c r="A59" s="1" t="s">
        <v>73</v>
      </c>
      <c r="B59" s="183" t="s">
        <v>1486</v>
      </c>
      <c r="C59" s="53" t="s">
        <v>136</v>
      </c>
      <c r="D59" s="1">
        <v>53</v>
      </c>
      <c r="E59" s="58" t="s">
        <v>164</v>
      </c>
      <c r="F59" s="58" t="s">
        <v>288</v>
      </c>
      <c r="G59" s="59" t="s">
        <v>278</v>
      </c>
      <c r="H59" s="73" t="s">
        <v>89</v>
      </c>
      <c r="I59" s="74">
        <v>35986</v>
      </c>
      <c r="J59" s="75" t="s">
        <v>502</v>
      </c>
      <c r="K59" s="76" t="s">
        <v>503</v>
      </c>
      <c r="L59" s="75" t="s">
        <v>91</v>
      </c>
      <c r="M59" s="77" t="s">
        <v>504</v>
      </c>
      <c r="N59" s="92" t="s">
        <v>844</v>
      </c>
      <c r="O59" s="93" t="s">
        <v>845</v>
      </c>
      <c r="P59" s="94" t="s">
        <v>846</v>
      </c>
      <c r="Q59" s="94" t="s">
        <v>847</v>
      </c>
      <c r="R59" s="92" t="s">
        <v>847</v>
      </c>
      <c r="S59" s="95" t="s">
        <v>115</v>
      </c>
      <c r="T59" s="96" t="s">
        <v>74</v>
      </c>
      <c r="U59" s="96" t="s">
        <v>75</v>
      </c>
      <c r="W59" s="106" t="s">
        <v>1077</v>
      </c>
      <c r="X59" s="107">
        <v>4</v>
      </c>
      <c r="Y59" s="108" t="str">
        <f t="shared" si="0"/>
        <v>3</v>
      </c>
      <c r="Z59" s="107">
        <v>2</v>
      </c>
      <c r="AA59" s="115" t="str">
        <f t="shared" si="1"/>
        <v>1</v>
      </c>
      <c r="AB59" s="120">
        <v>1</v>
      </c>
      <c r="AC59" s="124">
        <v>31900</v>
      </c>
      <c r="AD59" s="75">
        <v>0</v>
      </c>
      <c r="AE59" s="75">
        <v>0</v>
      </c>
      <c r="AF59" s="75">
        <v>0</v>
      </c>
      <c r="AG59" s="108">
        <f t="shared" si="3"/>
        <v>31900</v>
      </c>
      <c r="AH59" s="133">
        <f t="shared" si="4"/>
        <v>6380</v>
      </c>
      <c r="AI59" s="132" t="e">
        <f>LOOKUP(AH59,#REF!,#REF!)</f>
        <v>#REF!</v>
      </c>
      <c r="AJ59" s="108">
        <f t="shared" si="5"/>
        <v>382800</v>
      </c>
      <c r="AK59" s="95">
        <v>693</v>
      </c>
      <c r="AL59" s="95">
        <v>6330</v>
      </c>
      <c r="AM59" s="95">
        <v>0</v>
      </c>
      <c r="AN59" s="95">
        <v>0</v>
      </c>
      <c r="AO59" s="250">
        <f t="shared" si="6"/>
        <v>7023</v>
      </c>
      <c r="AP59" s="311">
        <v>1253</v>
      </c>
      <c r="AQ59" s="251">
        <f t="shared" si="7"/>
        <v>626.5</v>
      </c>
      <c r="AR59" s="133" t="str">
        <f t="shared" si="17"/>
        <v>2</v>
      </c>
      <c r="AS59" s="140" t="s">
        <v>1157</v>
      </c>
      <c r="AT59" s="141">
        <v>13000</v>
      </c>
      <c r="AU59" s="141">
        <v>0</v>
      </c>
      <c r="AV59" s="213">
        <f t="shared" si="8"/>
        <v>0</v>
      </c>
      <c r="AW59" s="133" t="str">
        <f t="shared" si="9"/>
        <v>0</v>
      </c>
      <c r="AX59" s="141" t="s">
        <v>76</v>
      </c>
      <c r="AY59" s="141">
        <v>5000</v>
      </c>
      <c r="AZ59" s="141">
        <v>53358</v>
      </c>
      <c r="BA59" s="207">
        <f t="shared" si="10"/>
        <v>-21458</v>
      </c>
      <c r="BB59" s="207">
        <f t="shared" si="11"/>
        <v>640296</v>
      </c>
      <c r="BC59" s="145" t="s">
        <v>143</v>
      </c>
      <c r="BD59" s="151" t="s">
        <v>76</v>
      </c>
      <c r="BE59" s="151" t="s">
        <v>76</v>
      </c>
      <c r="BF59" s="151" t="s">
        <v>76</v>
      </c>
      <c r="BG59" s="164" t="str">
        <f t="shared" si="12"/>
        <v>2</v>
      </c>
      <c r="BH59" s="169">
        <v>0</v>
      </c>
      <c r="BI59" s="133" t="e">
        <f>LOOKUP($BH59,#REF!,#REF!)</f>
        <v>#REF!</v>
      </c>
      <c r="BJ59" s="233">
        <v>0</v>
      </c>
      <c r="BK59" s="151" t="s">
        <v>76</v>
      </c>
      <c r="BL59" s="151" t="s">
        <v>76</v>
      </c>
      <c r="BM59" s="176">
        <v>0</v>
      </c>
      <c r="BN59" s="151" t="s">
        <v>76</v>
      </c>
      <c r="BO59" s="11" t="str">
        <f t="shared" si="2"/>
        <v>0</v>
      </c>
      <c r="BP59" s="233">
        <v>0</v>
      </c>
      <c r="BQ59" s="233">
        <v>0</v>
      </c>
      <c r="BR59" s="233">
        <v>0</v>
      </c>
      <c r="BS59" s="233">
        <v>0</v>
      </c>
      <c r="BT59" s="246">
        <f t="shared" si="13"/>
        <v>0</v>
      </c>
      <c r="BU59" s="10" t="e">
        <f t="shared" si="14"/>
        <v>#REF!</v>
      </c>
      <c r="BV59" s="12">
        <f t="shared" si="15"/>
        <v>0</v>
      </c>
      <c r="BW59" s="12" t="e">
        <f t="shared" si="16"/>
        <v>#REF!</v>
      </c>
    </row>
    <row r="60" spans="1:93" ht="51.75" customHeight="1">
      <c r="A60" s="1" t="s">
        <v>73</v>
      </c>
      <c r="B60" s="181" t="s">
        <v>1487</v>
      </c>
      <c r="C60" s="53" t="s">
        <v>136</v>
      </c>
      <c r="D60" s="1">
        <v>54</v>
      </c>
      <c r="E60" s="54" t="s">
        <v>289</v>
      </c>
      <c r="F60" s="54" t="s">
        <v>290</v>
      </c>
      <c r="G60" s="55" t="s">
        <v>278</v>
      </c>
      <c r="H60" s="62" t="s">
        <v>89</v>
      </c>
      <c r="I60" s="63">
        <v>36548</v>
      </c>
      <c r="J60" s="64" t="s">
        <v>505</v>
      </c>
      <c r="K60" s="65" t="s">
        <v>506</v>
      </c>
      <c r="L60" s="64" t="s">
        <v>77</v>
      </c>
      <c r="M60" s="66" t="s">
        <v>507</v>
      </c>
      <c r="N60" s="81" t="s">
        <v>848</v>
      </c>
      <c r="O60" s="82" t="s">
        <v>849</v>
      </c>
      <c r="P60" s="83" t="s">
        <v>850</v>
      </c>
      <c r="Q60" s="83" t="s">
        <v>851</v>
      </c>
      <c r="R60" s="81" t="s">
        <v>851</v>
      </c>
      <c r="S60" s="84">
        <v>18000</v>
      </c>
      <c r="T60" s="85" t="s">
        <v>74</v>
      </c>
      <c r="U60" s="85" t="s">
        <v>620</v>
      </c>
      <c r="W60" s="102" t="s">
        <v>1078</v>
      </c>
      <c r="X60" s="103">
        <v>5</v>
      </c>
      <c r="Y60" s="108" t="str">
        <f t="shared" si="0"/>
        <v>3</v>
      </c>
      <c r="Z60" s="103">
        <v>3</v>
      </c>
      <c r="AA60" s="115" t="str">
        <f t="shared" si="1"/>
        <v>1</v>
      </c>
      <c r="AB60" s="116">
        <v>0</v>
      </c>
      <c r="AC60" s="125">
        <v>0</v>
      </c>
      <c r="AD60" s="64">
        <v>0</v>
      </c>
      <c r="AE60" s="64">
        <v>0</v>
      </c>
      <c r="AF60" s="64">
        <v>0</v>
      </c>
      <c r="AG60" s="108">
        <f t="shared" si="3"/>
        <v>0</v>
      </c>
      <c r="AH60" s="133">
        <f t="shared" si="4"/>
        <v>0</v>
      </c>
      <c r="AI60" s="132" t="e">
        <f>LOOKUP(AH60,#REF!,#REF!)</f>
        <v>#REF!</v>
      </c>
      <c r="AJ60" s="108">
        <f t="shared" si="5"/>
        <v>0</v>
      </c>
      <c r="AK60" s="123">
        <v>6000</v>
      </c>
      <c r="AL60" s="123">
        <v>3835</v>
      </c>
      <c r="AM60" s="84">
        <v>4305</v>
      </c>
      <c r="AN60" s="84">
        <v>0</v>
      </c>
      <c r="AO60" s="250">
        <f t="shared" si="6"/>
        <v>14140</v>
      </c>
      <c r="AP60" s="311">
        <v>1254</v>
      </c>
      <c r="AQ60" s="251">
        <f t="shared" si="7"/>
        <v>418</v>
      </c>
      <c r="AR60" s="133" t="str">
        <f t="shared" si="17"/>
        <v>3</v>
      </c>
      <c r="AS60" s="136" t="s">
        <v>1154</v>
      </c>
      <c r="AT60" s="137">
        <v>8000</v>
      </c>
      <c r="AU60" s="137">
        <v>5000</v>
      </c>
      <c r="AV60" s="213" t="e">
        <f t="shared" si="8"/>
        <v>#DIV/0!</v>
      </c>
      <c r="AW60" s="133" t="e">
        <f t="shared" si="9"/>
        <v>#DIV/0!</v>
      </c>
      <c r="AX60" s="137">
        <v>15000</v>
      </c>
      <c r="AY60" s="137">
        <v>3000</v>
      </c>
      <c r="AZ60" s="137">
        <v>90500</v>
      </c>
      <c r="BA60" s="207">
        <f t="shared" si="10"/>
        <v>-90500</v>
      </c>
      <c r="BB60" s="207">
        <f t="shared" si="11"/>
        <v>1086000</v>
      </c>
      <c r="BC60" s="145" t="s">
        <v>143</v>
      </c>
      <c r="BD60" s="143" t="s">
        <v>76</v>
      </c>
      <c r="BE60" s="143" t="s">
        <v>76</v>
      </c>
      <c r="BF60" s="143" t="s">
        <v>76</v>
      </c>
      <c r="BG60" s="164" t="str">
        <f t="shared" si="12"/>
        <v>2</v>
      </c>
      <c r="BH60" s="169">
        <v>0</v>
      </c>
      <c r="BI60" s="133" t="e">
        <f>LOOKUP($BH60,#REF!,#REF!)</f>
        <v>#REF!</v>
      </c>
      <c r="BJ60" s="233">
        <v>0</v>
      </c>
      <c r="BK60" s="143" t="s">
        <v>76</v>
      </c>
      <c r="BL60" s="143" t="s">
        <v>76</v>
      </c>
      <c r="BM60" s="176">
        <v>0</v>
      </c>
      <c r="BN60" s="143" t="s">
        <v>76</v>
      </c>
      <c r="BO60" s="11" t="str">
        <f t="shared" si="2"/>
        <v>0</v>
      </c>
      <c r="BP60" s="233">
        <v>0</v>
      </c>
      <c r="BQ60" s="233">
        <v>0</v>
      </c>
      <c r="BR60" s="233">
        <v>0</v>
      </c>
      <c r="BS60" s="233">
        <v>0</v>
      </c>
      <c r="BT60" s="246">
        <f t="shared" si="13"/>
        <v>0</v>
      </c>
      <c r="BU60" s="10" t="e">
        <f t="shared" si="14"/>
        <v>#REF!</v>
      </c>
      <c r="BV60" s="12">
        <f t="shared" si="15"/>
        <v>0</v>
      </c>
      <c r="BW60" s="12" t="e">
        <f t="shared" si="16"/>
        <v>#REF!</v>
      </c>
    </row>
    <row r="61" spans="1:93" ht="51.75" customHeight="1">
      <c r="A61" s="1" t="s">
        <v>73</v>
      </c>
      <c r="B61" s="182" t="s">
        <v>1488</v>
      </c>
      <c r="C61" s="53" t="s">
        <v>136</v>
      </c>
      <c r="D61" s="1">
        <v>55</v>
      </c>
      <c r="E61" s="56" t="s">
        <v>291</v>
      </c>
      <c r="F61" s="56" t="s">
        <v>145</v>
      </c>
      <c r="G61" s="57" t="s">
        <v>278</v>
      </c>
      <c r="H61" s="67" t="s">
        <v>89</v>
      </c>
      <c r="I61" s="68">
        <v>36693</v>
      </c>
      <c r="J61" s="69" t="s">
        <v>508</v>
      </c>
      <c r="K61" s="70" t="s">
        <v>494</v>
      </c>
      <c r="L61" s="69" t="s">
        <v>91</v>
      </c>
      <c r="M61" s="71" t="s">
        <v>509</v>
      </c>
      <c r="N61" s="86" t="s">
        <v>852</v>
      </c>
      <c r="O61" s="87" t="s">
        <v>853</v>
      </c>
      <c r="P61" s="88" t="s">
        <v>854</v>
      </c>
      <c r="Q61" s="88" t="s">
        <v>832</v>
      </c>
      <c r="R61" s="86" t="s">
        <v>832</v>
      </c>
      <c r="S61" s="89" t="s">
        <v>76</v>
      </c>
      <c r="T61" s="90" t="s">
        <v>74</v>
      </c>
      <c r="U61" s="90" t="s">
        <v>75</v>
      </c>
      <c r="W61" s="98" t="s">
        <v>1034</v>
      </c>
      <c r="X61" s="104">
        <v>8</v>
      </c>
      <c r="Y61" s="108" t="str">
        <f t="shared" si="0"/>
        <v>5</v>
      </c>
      <c r="Z61" s="104">
        <v>4</v>
      </c>
      <c r="AA61" s="115" t="str">
        <f t="shared" si="1"/>
        <v>2</v>
      </c>
      <c r="AB61" s="118">
        <v>1</v>
      </c>
      <c r="AC61" s="119">
        <v>30000</v>
      </c>
      <c r="AD61" s="69">
        <v>0</v>
      </c>
      <c r="AE61" s="69">
        <v>0</v>
      </c>
      <c r="AF61" s="69">
        <v>0</v>
      </c>
      <c r="AG61" s="108">
        <f t="shared" si="3"/>
        <v>30000</v>
      </c>
      <c r="AH61" s="133">
        <f t="shared" si="4"/>
        <v>3333.3333333333335</v>
      </c>
      <c r="AI61" s="132" t="e">
        <f>LOOKUP(AH61,#REF!,#REF!)</f>
        <v>#REF!</v>
      </c>
      <c r="AJ61" s="108">
        <f t="shared" si="5"/>
        <v>360000</v>
      </c>
      <c r="AK61" s="122">
        <v>800</v>
      </c>
      <c r="AL61" s="122">
        <v>10860</v>
      </c>
      <c r="AM61" s="89">
        <v>0</v>
      </c>
      <c r="AN61" s="89">
        <v>0</v>
      </c>
      <c r="AO61" s="250">
        <f t="shared" si="6"/>
        <v>11660</v>
      </c>
      <c r="AP61" s="311">
        <v>1255</v>
      </c>
      <c r="AQ61" s="251">
        <f t="shared" si="7"/>
        <v>313.75</v>
      </c>
      <c r="AR61" s="133" t="str">
        <f t="shared" si="17"/>
        <v>3</v>
      </c>
      <c r="AS61" s="138" t="s">
        <v>1158</v>
      </c>
      <c r="AT61" s="139">
        <v>10000</v>
      </c>
      <c r="AU61" s="139">
        <v>2000</v>
      </c>
      <c r="AV61" s="213">
        <f t="shared" si="8"/>
        <v>6.6666666666666666E-2</v>
      </c>
      <c r="AW61" s="133" t="str">
        <f t="shared" si="9"/>
        <v>0</v>
      </c>
      <c r="AX61" s="139" t="s">
        <v>76</v>
      </c>
      <c r="AY61" s="139">
        <v>3000</v>
      </c>
      <c r="AZ61" s="139">
        <v>70810</v>
      </c>
      <c r="BA61" s="207">
        <f t="shared" si="10"/>
        <v>-40810</v>
      </c>
      <c r="BB61" s="207">
        <f t="shared" si="11"/>
        <v>849720</v>
      </c>
      <c r="BC61" s="145" t="s">
        <v>143</v>
      </c>
      <c r="BD61" s="149" t="s">
        <v>76</v>
      </c>
      <c r="BE61" s="149" t="s">
        <v>76</v>
      </c>
      <c r="BF61" s="149" t="s">
        <v>76</v>
      </c>
      <c r="BG61" s="164" t="str">
        <f t="shared" si="12"/>
        <v>2</v>
      </c>
      <c r="BH61" s="169">
        <v>0</v>
      </c>
      <c r="BI61" s="133" t="e">
        <f>LOOKUP($BH61,#REF!,#REF!)</f>
        <v>#REF!</v>
      </c>
      <c r="BJ61" s="233">
        <v>0</v>
      </c>
      <c r="BK61" s="146" t="s">
        <v>1398</v>
      </c>
      <c r="BL61" s="146" t="s">
        <v>1401</v>
      </c>
      <c r="BM61" s="176">
        <v>0</v>
      </c>
      <c r="BN61" s="146" t="s">
        <v>1401</v>
      </c>
      <c r="BO61" s="11" t="str">
        <f t="shared" si="2"/>
        <v>0</v>
      </c>
      <c r="BP61" s="171">
        <v>1000000</v>
      </c>
      <c r="BQ61" s="233">
        <v>0</v>
      </c>
      <c r="BR61" s="233">
        <v>0</v>
      </c>
      <c r="BS61" s="233">
        <v>0</v>
      </c>
      <c r="BT61" s="246">
        <f t="shared" si="13"/>
        <v>1000000</v>
      </c>
      <c r="BU61" s="10" t="e">
        <f t="shared" si="14"/>
        <v>#REF!</v>
      </c>
      <c r="BV61" s="12">
        <f t="shared" si="15"/>
        <v>0</v>
      </c>
      <c r="BW61" s="12" t="e">
        <f t="shared" si="16"/>
        <v>#REF!</v>
      </c>
    </row>
    <row r="62" spans="1:93" ht="51.75" customHeight="1">
      <c r="A62" s="1" t="s">
        <v>73</v>
      </c>
      <c r="B62" s="182" t="s">
        <v>1489</v>
      </c>
      <c r="C62" s="53" t="s">
        <v>136</v>
      </c>
      <c r="D62" s="1">
        <v>56</v>
      </c>
      <c r="E62" s="56" t="s">
        <v>292</v>
      </c>
      <c r="F62" s="56" t="s">
        <v>94</v>
      </c>
      <c r="G62" s="57" t="s">
        <v>278</v>
      </c>
      <c r="H62" s="67" t="s">
        <v>89</v>
      </c>
      <c r="I62" s="68">
        <v>36154</v>
      </c>
      <c r="J62" s="69" t="s">
        <v>510</v>
      </c>
      <c r="K62" s="70" t="s">
        <v>108</v>
      </c>
      <c r="L62" s="69" t="s">
        <v>91</v>
      </c>
      <c r="M62" s="71" t="s">
        <v>511</v>
      </c>
      <c r="N62" s="86" t="s">
        <v>855</v>
      </c>
      <c r="O62" s="87" t="s">
        <v>856</v>
      </c>
      <c r="P62" s="88" t="s">
        <v>857</v>
      </c>
      <c r="Q62" s="88" t="s">
        <v>790</v>
      </c>
      <c r="R62" s="86" t="s">
        <v>790</v>
      </c>
      <c r="S62" s="89" t="s">
        <v>115</v>
      </c>
      <c r="T62" s="90" t="s">
        <v>74</v>
      </c>
      <c r="U62" s="90" t="s">
        <v>75</v>
      </c>
      <c r="W62" s="98" t="s">
        <v>1034</v>
      </c>
      <c r="X62" s="104">
        <v>4</v>
      </c>
      <c r="Y62" s="108" t="str">
        <f t="shared" si="0"/>
        <v>3</v>
      </c>
      <c r="Z62" s="104">
        <v>1</v>
      </c>
      <c r="AA62" s="115" t="str">
        <f t="shared" si="1"/>
        <v>1</v>
      </c>
      <c r="AB62" s="118">
        <v>1</v>
      </c>
      <c r="AC62" s="126">
        <v>25000</v>
      </c>
      <c r="AD62" s="69">
        <v>0</v>
      </c>
      <c r="AE62" s="69">
        <v>0</v>
      </c>
      <c r="AF62" s="69">
        <v>0</v>
      </c>
      <c r="AG62" s="108">
        <f t="shared" si="3"/>
        <v>25000</v>
      </c>
      <c r="AH62" s="133">
        <f t="shared" si="4"/>
        <v>5000</v>
      </c>
      <c r="AI62" s="132" t="e">
        <f>LOOKUP(AH62,#REF!,#REF!)</f>
        <v>#REF!</v>
      </c>
      <c r="AJ62" s="108">
        <f t="shared" si="5"/>
        <v>300000</v>
      </c>
      <c r="AK62" s="89">
        <v>0</v>
      </c>
      <c r="AL62" s="89">
        <v>609</v>
      </c>
      <c r="AM62" s="89">
        <v>0</v>
      </c>
      <c r="AN62" s="89">
        <v>0</v>
      </c>
      <c r="AO62" s="250">
        <f t="shared" si="6"/>
        <v>609</v>
      </c>
      <c r="AP62" s="311">
        <v>1256</v>
      </c>
      <c r="AQ62" s="251">
        <f t="shared" si="7"/>
        <v>1256</v>
      </c>
      <c r="AR62" s="133" t="str">
        <f t="shared" si="17"/>
        <v>2</v>
      </c>
      <c r="AS62" s="138" t="s">
        <v>1152</v>
      </c>
      <c r="AT62" s="139">
        <v>6000</v>
      </c>
      <c r="AU62" s="139">
        <v>3000</v>
      </c>
      <c r="AV62" s="213">
        <f t="shared" si="8"/>
        <v>0.12</v>
      </c>
      <c r="AW62" s="133" t="str">
        <f t="shared" si="9"/>
        <v>0</v>
      </c>
      <c r="AX62" s="139" t="s">
        <v>76</v>
      </c>
      <c r="AY62" s="139">
        <v>1800</v>
      </c>
      <c r="AZ62" s="139">
        <v>41016</v>
      </c>
      <c r="BA62" s="207">
        <f t="shared" si="10"/>
        <v>-16016</v>
      </c>
      <c r="BB62" s="207">
        <f t="shared" si="11"/>
        <v>492192</v>
      </c>
      <c r="BC62" s="145" t="s">
        <v>1186</v>
      </c>
      <c r="BD62" s="146" t="s">
        <v>1199</v>
      </c>
      <c r="BE62" s="149" t="s">
        <v>1233</v>
      </c>
      <c r="BF62" s="146" t="s">
        <v>1253</v>
      </c>
      <c r="BG62" s="164" t="str">
        <f t="shared" si="12"/>
        <v>0</v>
      </c>
      <c r="BH62" s="172" t="s">
        <v>1323</v>
      </c>
      <c r="BI62" s="133" t="e">
        <f>LOOKUP($BH62,#REF!,#REF!)</f>
        <v>#REF!</v>
      </c>
      <c r="BJ62" s="171">
        <v>300000</v>
      </c>
      <c r="BK62" s="146" t="s">
        <v>1390</v>
      </c>
      <c r="BL62" s="149" t="s">
        <v>1402</v>
      </c>
      <c r="BM62" s="176">
        <v>0</v>
      </c>
      <c r="BN62" s="149" t="s">
        <v>1402</v>
      </c>
      <c r="BO62" s="11" t="str">
        <f t="shared" si="2"/>
        <v>0</v>
      </c>
      <c r="BP62" s="171">
        <v>1500000</v>
      </c>
      <c r="BQ62" s="171">
        <v>70000</v>
      </c>
      <c r="BR62" s="171">
        <v>50000</v>
      </c>
      <c r="BS62" s="233">
        <v>0</v>
      </c>
      <c r="BT62" s="246">
        <f t="shared" si="13"/>
        <v>1920000</v>
      </c>
      <c r="BU62" s="10" t="e">
        <f t="shared" si="14"/>
        <v>#REF!</v>
      </c>
      <c r="BV62" s="12">
        <f t="shared" si="15"/>
        <v>0</v>
      </c>
      <c r="BW62" s="12" t="e">
        <f t="shared" si="16"/>
        <v>#REF!</v>
      </c>
    </row>
    <row r="63" spans="1:93" ht="51.75" customHeight="1">
      <c r="A63" s="1" t="s">
        <v>73</v>
      </c>
      <c r="B63" s="182" t="s">
        <v>1490</v>
      </c>
      <c r="C63" s="53" t="s">
        <v>136</v>
      </c>
      <c r="D63" s="1">
        <v>57</v>
      </c>
      <c r="E63" s="56" t="s">
        <v>293</v>
      </c>
      <c r="F63" s="56" t="s">
        <v>178</v>
      </c>
      <c r="G63" s="57" t="s">
        <v>278</v>
      </c>
      <c r="H63" s="67" t="s">
        <v>89</v>
      </c>
      <c r="I63" s="68">
        <v>36096</v>
      </c>
      <c r="J63" s="69" t="s">
        <v>512</v>
      </c>
      <c r="K63" s="70" t="s">
        <v>100</v>
      </c>
      <c r="L63" s="69" t="s">
        <v>91</v>
      </c>
      <c r="M63" s="71" t="s">
        <v>513</v>
      </c>
      <c r="N63" s="86" t="s">
        <v>858</v>
      </c>
      <c r="O63" s="87" t="s">
        <v>859</v>
      </c>
      <c r="P63" s="88" t="s">
        <v>860</v>
      </c>
      <c r="Q63" s="88" t="s">
        <v>860</v>
      </c>
      <c r="R63" s="86" t="s">
        <v>860</v>
      </c>
      <c r="S63" s="89">
        <v>550</v>
      </c>
      <c r="T63" s="90" t="s">
        <v>74</v>
      </c>
      <c r="U63" s="90" t="s">
        <v>75</v>
      </c>
      <c r="W63" s="98" t="s">
        <v>1034</v>
      </c>
      <c r="X63" s="104">
        <v>5</v>
      </c>
      <c r="Y63" s="108" t="str">
        <f t="shared" si="0"/>
        <v>3</v>
      </c>
      <c r="Z63" s="104">
        <v>2</v>
      </c>
      <c r="AA63" s="115" t="str">
        <f t="shared" si="1"/>
        <v>1</v>
      </c>
      <c r="AB63" s="118">
        <v>1</v>
      </c>
      <c r="AC63" s="126">
        <v>20000</v>
      </c>
      <c r="AD63" s="69">
        <v>0</v>
      </c>
      <c r="AE63" s="122">
        <v>10000</v>
      </c>
      <c r="AF63" s="69">
        <v>0</v>
      </c>
      <c r="AG63" s="108">
        <f t="shared" si="3"/>
        <v>30000</v>
      </c>
      <c r="AH63" s="133">
        <f t="shared" si="4"/>
        <v>5000</v>
      </c>
      <c r="AI63" s="132" t="e">
        <f>LOOKUP(AH63,#REF!,#REF!)</f>
        <v>#REF!</v>
      </c>
      <c r="AJ63" s="108">
        <f t="shared" si="5"/>
        <v>360000</v>
      </c>
      <c r="AK63" s="89">
        <v>872</v>
      </c>
      <c r="AL63" s="89">
        <v>1817</v>
      </c>
      <c r="AM63" s="89">
        <v>0</v>
      </c>
      <c r="AN63" s="89">
        <v>0</v>
      </c>
      <c r="AO63" s="250">
        <f t="shared" si="6"/>
        <v>2689</v>
      </c>
      <c r="AP63" s="311">
        <v>1257</v>
      </c>
      <c r="AQ63" s="251">
        <f t="shared" si="7"/>
        <v>628.5</v>
      </c>
      <c r="AR63" s="133" t="str">
        <f t="shared" si="17"/>
        <v>2</v>
      </c>
      <c r="AS63" s="138" t="s">
        <v>1159</v>
      </c>
      <c r="AT63" s="139">
        <v>17000</v>
      </c>
      <c r="AU63" s="139">
        <v>4000</v>
      </c>
      <c r="AV63" s="213">
        <f t="shared" si="8"/>
        <v>0.13333333333333333</v>
      </c>
      <c r="AW63" s="133" t="str">
        <f t="shared" si="9"/>
        <v>0</v>
      </c>
      <c r="AX63" s="139" t="s">
        <v>76</v>
      </c>
      <c r="AY63" s="139">
        <v>8000</v>
      </c>
      <c r="AZ63" s="139">
        <v>64740</v>
      </c>
      <c r="BA63" s="207">
        <f t="shared" si="10"/>
        <v>-34740</v>
      </c>
      <c r="BB63" s="207">
        <f t="shared" si="11"/>
        <v>776880</v>
      </c>
      <c r="BC63" s="145" t="s">
        <v>1186</v>
      </c>
      <c r="BD63" s="146" t="s">
        <v>1199</v>
      </c>
      <c r="BE63" s="149" t="s">
        <v>1233</v>
      </c>
      <c r="BF63" s="146" t="s">
        <v>1254</v>
      </c>
      <c r="BG63" s="164" t="str">
        <f t="shared" si="12"/>
        <v>0</v>
      </c>
      <c r="BH63" s="170" t="s">
        <v>1337</v>
      </c>
      <c r="BI63" s="133" t="e">
        <f>LOOKUP($BH63,#REF!,#REF!)</f>
        <v>#REF!</v>
      </c>
      <c r="BJ63" s="171">
        <v>300000</v>
      </c>
      <c r="BK63" s="155" t="s">
        <v>1356</v>
      </c>
      <c r="BL63" s="146" t="s">
        <v>1357</v>
      </c>
      <c r="BM63" s="176">
        <v>0</v>
      </c>
      <c r="BN63" s="146" t="s">
        <v>1357</v>
      </c>
      <c r="BO63" s="11" t="str">
        <f t="shared" si="2"/>
        <v>0</v>
      </c>
      <c r="BP63" s="171">
        <v>3000000</v>
      </c>
      <c r="BQ63" s="233">
        <v>0</v>
      </c>
      <c r="BR63" s="233">
        <v>0</v>
      </c>
      <c r="BS63" s="233">
        <v>0</v>
      </c>
      <c r="BT63" s="246">
        <f t="shared" si="13"/>
        <v>3300000</v>
      </c>
      <c r="BU63" s="10" t="e">
        <f t="shared" si="14"/>
        <v>#REF!</v>
      </c>
      <c r="BV63" s="12">
        <f t="shared" si="15"/>
        <v>0</v>
      </c>
      <c r="BW63" s="12" t="e">
        <f t="shared" si="16"/>
        <v>#REF!</v>
      </c>
    </row>
    <row r="64" spans="1:93" ht="51.75" customHeight="1">
      <c r="A64" s="1" t="s">
        <v>73</v>
      </c>
      <c r="B64" s="182" t="s">
        <v>1491</v>
      </c>
      <c r="C64" s="53" t="s">
        <v>136</v>
      </c>
      <c r="D64" s="1">
        <v>58</v>
      </c>
      <c r="E64" s="56" t="s">
        <v>294</v>
      </c>
      <c r="F64" s="56" t="s">
        <v>295</v>
      </c>
      <c r="G64" s="57" t="s">
        <v>278</v>
      </c>
      <c r="H64" s="67" t="s">
        <v>89</v>
      </c>
      <c r="I64" s="68">
        <v>36329</v>
      </c>
      <c r="J64" s="69" t="s">
        <v>514</v>
      </c>
      <c r="K64" s="70" t="s">
        <v>97</v>
      </c>
      <c r="L64" s="69" t="s">
        <v>91</v>
      </c>
      <c r="M64" s="79" t="s">
        <v>515</v>
      </c>
      <c r="N64" s="86" t="s">
        <v>861</v>
      </c>
      <c r="O64" s="87" t="s">
        <v>862</v>
      </c>
      <c r="P64" s="88" t="s">
        <v>863</v>
      </c>
      <c r="Q64" s="88" t="s">
        <v>864</v>
      </c>
      <c r="R64" s="88" t="s">
        <v>864</v>
      </c>
      <c r="S64" s="89">
        <v>3300</v>
      </c>
      <c r="T64" s="90" t="s">
        <v>74</v>
      </c>
      <c r="U64" s="90" t="s">
        <v>75</v>
      </c>
      <c r="W64" s="98" t="s">
        <v>1079</v>
      </c>
      <c r="X64" s="104">
        <v>4</v>
      </c>
      <c r="Y64" s="108" t="str">
        <f t="shared" si="0"/>
        <v>3</v>
      </c>
      <c r="Z64" s="104">
        <v>2</v>
      </c>
      <c r="AA64" s="115" t="str">
        <f t="shared" si="1"/>
        <v>1</v>
      </c>
      <c r="AB64" s="118">
        <v>1</v>
      </c>
      <c r="AC64" s="126">
        <v>0</v>
      </c>
      <c r="AD64" s="69">
        <v>18286</v>
      </c>
      <c r="AE64" s="122">
        <v>12000</v>
      </c>
      <c r="AF64" s="69">
        <v>0</v>
      </c>
      <c r="AG64" s="108">
        <f t="shared" si="3"/>
        <v>30286</v>
      </c>
      <c r="AH64" s="133">
        <f t="shared" si="4"/>
        <v>6057.2</v>
      </c>
      <c r="AI64" s="132" t="e">
        <f>LOOKUP(AH64,#REF!,#REF!)</f>
        <v>#REF!</v>
      </c>
      <c r="AJ64" s="108">
        <f t="shared" si="5"/>
        <v>363432</v>
      </c>
      <c r="AK64" s="89">
        <v>208</v>
      </c>
      <c r="AL64" s="89">
        <v>9369</v>
      </c>
      <c r="AM64" s="89">
        <v>0</v>
      </c>
      <c r="AN64" s="89">
        <v>0</v>
      </c>
      <c r="AO64" s="250">
        <f t="shared" si="6"/>
        <v>9577</v>
      </c>
      <c r="AP64" s="311">
        <v>1258</v>
      </c>
      <c r="AQ64" s="251">
        <f t="shared" si="7"/>
        <v>629</v>
      </c>
      <c r="AR64" s="133" t="str">
        <f t="shared" si="17"/>
        <v>2</v>
      </c>
      <c r="AS64" s="138" t="s">
        <v>1160</v>
      </c>
      <c r="AT64" s="139">
        <v>25000</v>
      </c>
      <c r="AU64" s="139">
        <v>1000</v>
      </c>
      <c r="AV64" s="213">
        <f t="shared" si="8"/>
        <v>3.3018556428712938E-2</v>
      </c>
      <c r="AW64" s="133" t="str">
        <f t="shared" si="9"/>
        <v>0</v>
      </c>
      <c r="AX64" s="139" t="s">
        <v>76</v>
      </c>
      <c r="AY64" s="139">
        <v>1500</v>
      </c>
      <c r="AZ64" s="139">
        <v>84834</v>
      </c>
      <c r="BA64" s="207">
        <f t="shared" si="10"/>
        <v>-54548</v>
      </c>
      <c r="BB64" s="207">
        <f t="shared" si="11"/>
        <v>1018008</v>
      </c>
      <c r="BC64" s="145" t="s">
        <v>123</v>
      </c>
      <c r="BD64" s="146" t="s">
        <v>1255</v>
      </c>
      <c r="BE64" s="146" t="s">
        <v>1256</v>
      </c>
      <c r="BF64" s="146" t="s">
        <v>1257</v>
      </c>
      <c r="BG64" s="164" t="str">
        <f t="shared" si="12"/>
        <v>0</v>
      </c>
      <c r="BH64" s="169">
        <v>0</v>
      </c>
      <c r="BI64" s="133" t="e">
        <f>LOOKUP($BH64,#REF!,#REF!)</f>
        <v>#REF!</v>
      </c>
      <c r="BJ64" s="233">
        <v>0</v>
      </c>
      <c r="BK64" s="155" t="s">
        <v>128</v>
      </c>
      <c r="BL64" s="146" t="s">
        <v>1403</v>
      </c>
      <c r="BM64" s="176">
        <v>0</v>
      </c>
      <c r="BN64" s="146" t="s">
        <v>1403</v>
      </c>
      <c r="BO64" s="11" t="str">
        <f t="shared" si="2"/>
        <v>0</v>
      </c>
      <c r="BP64" s="171">
        <v>7500000</v>
      </c>
      <c r="BQ64" s="233">
        <v>0</v>
      </c>
      <c r="BR64" s="233">
        <v>0</v>
      </c>
      <c r="BS64" s="233">
        <v>0</v>
      </c>
      <c r="BT64" s="246">
        <f t="shared" si="13"/>
        <v>7500000</v>
      </c>
      <c r="BU64" s="10" t="e">
        <f t="shared" si="14"/>
        <v>#REF!</v>
      </c>
      <c r="BV64" s="12">
        <f t="shared" si="15"/>
        <v>0</v>
      </c>
      <c r="BW64" s="12" t="e">
        <f t="shared" si="16"/>
        <v>#REF!</v>
      </c>
    </row>
    <row r="65" spans="1:75" ht="51.75" customHeight="1">
      <c r="A65" s="1" t="s">
        <v>73</v>
      </c>
      <c r="B65" s="182" t="s">
        <v>1492</v>
      </c>
      <c r="C65" s="53" t="s">
        <v>136</v>
      </c>
      <c r="D65" s="1">
        <v>59</v>
      </c>
      <c r="E65" s="56" t="s">
        <v>296</v>
      </c>
      <c r="F65" s="56" t="s">
        <v>297</v>
      </c>
      <c r="G65" s="57" t="s">
        <v>278</v>
      </c>
      <c r="H65" s="67" t="s">
        <v>89</v>
      </c>
      <c r="I65" s="68">
        <v>36720</v>
      </c>
      <c r="J65" s="69" t="s">
        <v>516</v>
      </c>
      <c r="K65" s="70" t="s">
        <v>104</v>
      </c>
      <c r="L65" s="69" t="s">
        <v>91</v>
      </c>
      <c r="M65" s="71" t="s">
        <v>517</v>
      </c>
      <c r="N65" s="86" t="s">
        <v>865</v>
      </c>
      <c r="O65" s="87" t="s">
        <v>866</v>
      </c>
      <c r="P65" s="88" t="s">
        <v>867</v>
      </c>
      <c r="Q65" s="88" t="s">
        <v>868</v>
      </c>
      <c r="R65" s="88" t="s">
        <v>868</v>
      </c>
      <c r="S65" s="89">
        <v>500</v>
      </c>
      <c r="T65" s="90" t="s">
        <v>74</v>
      </c>
      <c r="U65" s="90" t="s">
        <v>75</v>
      </c>
      <c r="W65" s="105" t="s">
        <v>1080</v>
      </c>
      <c r="X65" s="104">
        <v>4</v>
      </c>
      <c r="Y65" s="108" t="str">
        <f t="shared" si="0"/>
        <v>3</v>
      </c>
      <c r="Z65" s="104">
        <v>2</v>
      </c>
      <c r="AA65" s="115" t="str">
        <f t="shared" si="1"/>
        <v>1</v>
      </c>
      <c r="AB65" s="118">
        <v>1</v>
      </c>
      <c r="AC65" s="119">
        <v>15000</v>
      </c>
      <c r="AD65" s="69">
        <v>0</v>
      </c>
      <c r="AE65" s="122">
        <v>12000</v>
      </c>
      <c r="AF65" s="69">
        <v>0</v>
      </c>
      <c r="AG65" s="108">
        <f t="shared" si="3"/>
        <v>27000</v>
      </c>
      <c r="AH65" s="133">
        <f t="shared" si="4"/>
        <v>5400</v>
      </c>
      <c r="AI65" s="132" t="e">
        <f>LOOKUP(AH65,#REF!,#REF!)</f>
        <v>#REF!</v>
      </c>
      <c r="AJ65" s="108">
        <f t="shared" si="5"/>
        <v>324000</v>
      </c>
      <c r="AK65" s="122">
        <v>1500</v>
      </c>
      <c r="AL65" s="89">
        <v>2000</v>
      </c>
      <c r="AM65" s="89">
        <v>0</v>
      </c>
      <c r="AN65" s="89">
        <v>0</v>
      </c>
      <c r="AO65" s="250">
        <f t="shared" si="6"/>
        <v>3500</v>
      </c>
      <c r="AP65" s="311">
        <v>1259</v>
      </c>
      <c r="AQ65" s="251">
        <f t="shared" si="7"/>
        <v>629.5</v>
      </c>
      <c r="AR65" s="133" t="str">
        <f t="shared" si="17"/>
        <v>2</v>
      </c>
      <c r="AS65" s="138" t="s">
        <v>1161</v>
      </c>
      <c r="AT65" s="139">
        <v>10000</v>
      </c>
      <c r="AU65" s="139">
        <v>1500</v>
      </c>
      <c r="AV65" s="213">
        <f t="shared" si="8"/>
        <v>5.5555555555555552E-2</v>
      </c>
      <c r="AW65" s="133" t="str">
        <f t="shared" si="9"/>
        <v>0</v>
      </c>
      <c r="AX65" s="139" t="s">
        <v>76</v>
      </c>
      <c r="AY65" s="139">
        <v>8000</v>
      </c>
      <c r="AZ65" s="139">
        <v>55000</v>
      </c>
      <c r="BA65" s="207">
        <f t="shared" si="10"/>
        <v>-28000</v>
      </c>
      <c r="BB65" s="207">
        <f t="shared" si="11"/>
        <v>660000</v>
      </c>
      <c r="BC65" s="145" t="s">
        <v>123</v>
      </c>
      <c r="BD65" s="146" t="s">
        <v>1258</v>
      </c>
      <c r="BE65" s="156" t="s">
        <v>1259</v>
      </c>
      <c r="BF65" s="147" t="s">
        <v>1260</v>
      </c>
      <c r="BG65" s="164" t="str">
        <f t="shared" si="12"/>
        <v>0</v>
      </c>
      <c r="BH65" s="169">
        <v>0</v>
      </c>
      <c r="BI65" s="133" t="e">
        <f>LOOKUP($BH65,#REF!,#REF!)</f>
        <v>#REF!</v>
      </c>
      <c r="BJ65" s="233">
        <v>0</v>
      </c>
      <c r="BK65" s="155" t="s">
        <v>1356</v>
      </c>
      <c r="BL65" s="146" t="s">
        <v>1357</v>
      </c>
      <c r="BM65" s="176">
        <v>0</v>
      </c>
      <c r="BN65" s="146" t="s">
        <v>1357</v>
      </c>
      <c r="BO65" s="11" t="str">
        <f t="shared" si="2"/>
        <v>0</v>
      </c>
      <c r="BP65" s="171">
        <v>5000000</v>
      </c>
      <c r="BQ65" s="233">
        <v>0</v>
      </c>
      <c r="BR65" s="233">
        <v>0</v>
      </c>
      <c r="BS65" s="233">
        <v>0</v>
      </c>
      <c r="BT65" s="246">
        <f t="shared" si="13"/>
        <v>5000000</v>
      </c>
      <c r="BU65" s="10" t="e">
        <f t="shared" si="14"/>
        <v>#REF!</v>
      </c>
      <c r="BV65" s="12">
        <f t="shared" si="15"/>
        <v>0</v>
      </c>
      <c r="BW65" s="12" t="e">
        <f t="shared" si="16"/>
        <v>#REF!</v>
      </c>
    </row>
    <row r="66" spans="1:75" ht="51.75" customHeight="1">
      <c r="A66" s="1" t="s">
        <v>73</v>
      </c>
      <c r="B66" s="182" t="s">
        <v>1493</v>
      </c>
      <c r="C66" s="53" t="s">
        <v>136</v>
      </c>
      <c r="D66" s="1">
        <v>60</v>
      </c>
      <c r="E66" s="56" t="s">
        <v>298</v>
      </c>
      <c r="F66" s="56" t="s">
        <v>299</v>
      </c>
      <c r="G66" s="57" t="s">
        <v>278</v>
      </c>
      <c r="H66" s="67" t="s">
        <v>89</v>
      </c>
      <c r="I66" s="68">
        <v>36641</v>
      </c>
      <c r="J66" s="69" t="s">
        <v>518</v>
      </c>
      <c r="K66" s="70" t="s">
        <v>488</v>
      </c>
      <c r="L66" s="69" t="s">
        <v>77</v>
      </c>
      <c r="M66" s="71" t="s">
        <v>519</v>
      </c>
      <c r="N66" s="86" t="s">
        <v>869</v>
      </c>
      <c r="O66" s="87" t="s">
        <v>870</v>
      </c>
      <c r="P66" s="88" t="s">
        <v>871</v>
      </c>
      <c r="Q66" s="88" t="s">
        <v>872</v>
      </c>
      <c r="R66" s="86" t="s">
        <v>872</v>
      </c>
      <c r="S66" s="89">
        <v>2500</v>
      </c>
      <c r="T66" s="90" t="s">
        <v>74</v>
      </c>
      <c r="U66" s="90" t="s">
        <v>75</v>
      </c>
      <c r="W66" s="98" t="s">
        <v>122</v>
      </c>
      <c r="X66" s="104">
        <v>5</v>
      </c>
      <c r="Y66" s="108" t="str">
        <f t="shared" si="0"/>
        <v>3</v>
      </c>
      <c r="Z66" s="104">
        <v>2</v>
      </c>
      <c r="AA66" s="115" t="str">
        <f t="shared" si="1"/>
        <v>1</v>
      </c>
      <c r="AB66" s="118">
        <v>1</v>
      </c>
      <c r="AC66" s="126">
        <v>20000</v>
      </c>
      <c r="AD66" s="69">
        <v>0</v>
      </c>
      <c r="AE66" s="69">
        <v>0</v>
      </c>
      <c r="AF66" s="69">
        <v>0</v>
      </c>
      <c r="AG66" s="108">
        <f t="shared" si="3"/>
        <v>20000</v>
      </c>
      <c r="AH66" s="133">
        <f t="shared" si="4"/>
        <v>3333.3333333333335</v>
      </c>
      <c r="AI66" s="132" t="e">
        <f>LOOKUP(AH66,#REF!,#REF!)</f>
        <v>#REF!</v>
      </c>
      <c r="AJ66" s="108">
        <f t="shared" si="5"/>
        <v>240000</v>
      </c>
      <c r="AK66" s="89">
        <v>0</v>
      </c>
      <c r="AL66" s="89">
        <v>2510</v>
      </c>
      <c r="AM66" s="89">
        <v>0</v>
      </c>
      <c r="AN66" s="89">
        <v>0</v>
      </c>
      <c r="AO66" s="250">
        <f t="shared" si="6"/>
        <v>2510</v>
      </c>
      <c r="AP66" s="311">
        <v>1260</v>
      </c>
      <c r="AQ66" s="251">
        <f t="shared" si="7"/>
        <v>630</v>
      </c>
      <c r="AR66" s="133" t="str">
        <f t="shared" si="17"/>
        <v>2</v>
      </c>
      <c r="AS66" s="138" t="s">
        <v>1162</v>
      </c>
      <c r="AT66" s="139">
        <v>4000</v>
      </c>
      <c r="AU66" s="139">
        <v>2000</v>
      </c>
      <c r="AV66" s="213">
        <f t="shared" si="8"/>
        <v>0.1</v>
      </c>
      <c r="AW66" s="133" t="str">
        <f t="shared" si="9"/>
        <v>0</v>
      </c>
      <c r="AX66" s="139" t="s">
        <v>76</v>
      </c>
      <c r="AY66" s="139">
        <v>3000</v>
      </c>
      <c r="AZ66" s="139">
        <v>49000</v>
      </c>
      <c r="BA66" s="207">
        <f t="shared" si="10"/>
        <v>-29000</v>
      </c>
      <c r="BB66" s="207">
        <f t="shared" si="11"/>
        <v>588000</v>
      </c>
      <c r="BC66" s="145" t="s">
        <v>1186</v>
      </c>
      <c r="BD66" s="146" t="s">
        <v>1261</v>
      </c>
      <c r="BE66" s="149" t="s">
        <v>1206</v>
      </c>
      <c r="BF66" s="146" t="s">
        <v>1262</v>
      </c>
      <c r="BG66" s="164" t="str">
        <f t="shared" si="12"/>
        <v>0</v>
      </c>
      <c r="BH66" s="172" t="s">
        <v>1334</v>
      </c>
      <c r="BI66" s="133" t="e">
        <f>LOOKUP($BH66,#REF!,#REF!)</f>
        <v>#REF!</v>
      </c>
      <c r="BJ66" s="171">
        <v>3000000</v>
      </c>
      <c r="BK66" s="146" t="s">
        <v>1396</v>
      </c>
      <c r="BL66" s="149" t="s">
        <v>1404</v>
      </c>
      <c r="BM66" s="176">
        <v>0</v>
      </c>
      <c r="BN66" s="149" t="s">
        <v>1404</v>
      </c>
      <c r="BO66" s="11" t="str">
        <f t="shared" si="2"/>
        <v>0</v>
      </c>
      <c r="BP66" s="171">
        <v>250000</v>
      </c>
      <c r="BQ66" s="233">
        <v>0</v>
      </c>
      <c r="BR66" s="233">
        <v>0</v>
      </c>
      <c r="BS66" s="233">
        <v>0</v>
      </c>
      <c r="BT66" s="246">
        <f t="shared" si="13"/>
        <v>3250000</v>
      </c>
      <c r="BU66" s="10" t="e">
        <f t="shared" si="14"/>
        <v>#REF!</v>
      </c>
      <c r="BV66" s="12">
        <f t="shared" si="15"/>
        <v>0</v>
      </c>
      <c r="BW66" s="12" t="e">
        <f t="shared" si="16"/>
        <v>#REF!</v>
      </c>
    </row>
    <row r="67" spans="1:75" ht="51.75" customHeight="1">
      <c r="A67" s="1" t="s">
        <v>73</v>
      </c>
      <c r="B67" s="182" t="s">
        <v>1494</v>
      </c>
      <c r="C67" s="53" t="s">
        <v>136</v>
      </c>
      <c r="D67" s="1">
        <v>61</v>
      </c>
      <c r="E67" s="56" t="s">
        <v>177</v>
      </c>
      <c r="F67" s="56" t="s">
        <v>96</v>
      </c>
      <c r="G67" s="57" t="s">
        <v>278</v>
      </c>
      <c r="H67" s="67" t="s">
        <v>89</v>
      </c>
      <c r="I67" s="68">
        <v>36130</v>
      </c>
      <c r="J67" s="69" t="s">
        <v>520</v>
      </c>
      <c r="K67" s="70" t="s">
        <v>104</v>
      </c>
      <c r="L67" s="69" t="s">
        <v>91</v>
      </c>
      <c r="M67" s="71" t="s">
        <v>521</v>
      </c>
      <c r="N67" s="86" t="s">
        <v>873</v>
      </c>
      <c r="O67" s="87" t="s">
        <v>874</v>
      </c>
      <c r="P67" s="88" t="s">
        <v>875</v>
      </c>
      <c r="Q67" s="88" t="s">
        <v>876</v>
      </c>
      <c r="R67" s="88" t="s">
        <v>876</v>
      </c>
      <c r="S67" s="89">
        <v>2000</v>
      </c>
      <c r="T67" s="90" t="s">
        <v>74</v>
      </c>
      <c r="U67" s="90" t="s">
        <v>75</v>
      </c>
      <c r="W67" s="98" t="s">
        <v>1034</v>
      </c>
      <c r="X67" s="104">
        <v>6</v>
      </c>
      <c r="Y67" s="108" t="str">
        <f t="shared" si="0"/>
        <v>5</v>
      </c>
      <c r="Z67" s="104">
        <v>2</v>
      </c>
      <c r="AA67" s="115" t="str">
        <f t="shared" si="1"/>
        <v>1</v>
      </c>
      <c r="AB67" s="118">
        <v>1</v>
      </c>
      <c r="AC67" s="126">
        <v>20000</v>
      </c>
      <c r="AD67" s="69">
        <v>0</v>
      </c>
      <c r="AE67" s="69">
        <v>0</v>
      </c>
      <c r="AF67" s="69">
        <v>0</v>
      </c>
      <c r="AG67" s="108">
        <f t="shared" si="3"/>
        <v>20000</v>
      </c>
      <c r="AH67" s="133">
        <f t="shared" si="4"/>
        <v>2857.1428571428573</v>
      </c>
      <c r="AI67" s="132" t="e">
        <f>LOOKUP(AH67,#REF!,#REF!)</f>
        <v>#REF!</v>
      </c>
      <c r="AJ67" s="108">
        <f t="shared" si="5"/>
        <v>240000</v>
      </c>
      <c r="AK67" s="89">
        <v>700</v>
      </c>
      <c r="AL67" s="89">
        <v>4000</v>
      </c>
      <c r="AM67" s="89">
        <v>0</v>
      </c>
      <c r="AN67" s="89">
        <v>0</v>
      </c>
      <c r="AO67" s="250">
        <f t="shared" si="6"/>
        <v>4700</v>
      </c>
      <c r="AP67" s="311">
        <v>1261</v>
      </c>
      <c r="AQ67" s="251">
        <f t="shared" si="7"/>
        <v>630.5</v>
      </c>
      <c r="AR67" s="133" t="str">
        <f t="shared" si="17"/>
        <v>2</v>
      </c>
      <c r="AS67" s="138" t="s">
        <v>1131</v>
      </c>
      <c r="AT67" s="139">
        <v>9000</v>
      </c>
      <c r="AU67" s="139">
        <v>2500</v>
      </c>
      <c r="AV67" s="213">
        <f t="shared" si="8"/>
        <v>0.125</v>
      </c>
      <c r="AW67" s="133" t="str">
        <f t="shared" si="9"/>
        <v>0</v>
      </c>
      <c r="AX67" s="139" t="s">
        <v>76</v>
      </c>
      <c r="AY67" s="139">
        <v>2600</v>
      </c>
      <c r="AZ67" s="139">
        <v>32830</v>
      </c>
      <c r="BA67" s="207">
        <f t="shared" si="10"/>
        <v>-12830</v>
      </c>
      <c r="BB67" s="207">
        <f t="shared" si="11"/>
        <v>393960</v>
      </c>
      <c r="BC67" s="145" t="s">
        <v>1186</v>
      </c>
      <c r="BD67" s="146" t="s">
        <v>1199</v>
      </c>
      <c r="BE67" s="149" t="s">
        <v>1188</v>
      </c>
      <c r="BF67" s="146" t="s">
        <v>1263</v>
      </c>
      <c r="BG67" s="164" t="str">
        <f t="shared" si="12"/>
        <v>0</v>
      </c>
      <c r="BH67" s="169">
        <v>0</v>
      </c>
      <c r="BI67" s="133" t="e">
        <f>LOOKUP($BH67,#REF!,#REF!)</f>
        <v>#REF!</v>
      </c>
      <c r="BJ67" s="233">
        <v>0</v>
      </c>
      <c r="BK67" s="146" t="s">
        <v>1405</v>
      </c>
      <c r="BL67" s="149" t="s">
        <v>1406</v>
      </c>
      <c r="BM67" s="176">
        <v>0</v>
      </c>
      <c r="BN67" s="149" t="s">
        <v>1406</v>
      </c>
      <c r="BO67" s="11" t="str">
        <f t="shared" si="2"/>
        <v>0</v>
      </c>
      <c r="BP67" s="171">
        <v>1800000</v>
      </c>
      <c r="BQ67" s="233">
        <v>0</v>
      </c>
      <c r="BR67" s="233">
        <v>0</v>
      </c>
      <c r="BS67" s="233">
        <v>0</v>
      </c>
      <c r="BT67" s="246">
        <f t="shared" si="13"/>
        <v>1800000</v>
      </c>
      <c r="BU67" s="10" t="e">
        <f t="shared" si="14"/>
        <v>#REF!</v>
      </c>
      <c r="BV67" s="12">
        <f t="shared" si="15"/>
        <v>0</v>
      </c>
      <c r="BW67" s="12" t="e">
        <f t="shared" si="16"/>
        <v>#REF!</v>
      </c>
    </row>
    <row r="68" spans="1:75" ht="51.75" customHeight="1">
      <c r="A68" s="1" t="s">
        <v>73</v>
      </c>
      <c r="B68" s="182" t="s">
        <v>1495</v>
      </c>
      <c r="C68" s="53" t="s">
        <v>136</v>
      </c>
      <c r="D68" s="1">
        <v>62</v>
      </c>
      <c r="E68" s="56" t="s">
        <v>300</v>
      </c>
      <c r="F68" s="56" t="s">
        <v>301</v>
      </c>
      <c r="G68" s="57" t="s">
        <v>278</v>
      </c>
      <c r="H68" s="67" t="s">
        <v>89</v>
      </c>
      <c r="I68" s="68">
        <v>36296</v>
      </c>
      <c r="J68" s="69" t="s">
        <v>522</v>
      </c>
      <c r="K68" s="70" t="s">
        <v>105</v>
      </c>
      <c r="L68" s="69" t="s">
        <v>77</v>
      </c>
      <c r="M68" s="71" t="s">
        <v>523</v>
      </c>
      <c r="N68" s="86" t="s">
        <v>877</v>
      </c>
      <c r="O68" s="87" t="s">
        <v>878</v>
      </c>
      <c r="P68" s="88" t="s">
        <v>879</v>
      </c>
      <c r="Q68" s="88" t="s">
        <v>880</v>
      </c>
      <c r="R68" s="88" t="s">
        <v>880</v>
      </c>
      <c r="S68" s="89">
        <v>4000</v>
      </c>
      <c r="T68" s="90" t="s">
        <v>74</v>
      </c>
      <c r="U68" s="90" t="s">
        <v>75</v>
      </c>
      <c r="W68" s="98" t="s">
        <v>1081</v>
      </c>
      <c r="X68" s="104">
        <v>5</v>
      </c>
      <c r="Y68" s="108" t="str">
        <f t="shared" si="0"/>
        <v>3</v>
      </c>
      <c r="Z68" s="104">
        <v>3</v>
      </c>
      <c r="AA68" s="115" t="str">
        <f t="shared" si="1"/>
        <v>1</v>
      </c>
      <c r="AB68" s="118">
        <v>1</v>
      </c>
      <c r="AC68" s="126">
        <v>20000</v>
      </c>
      <c r="AD68" s="69">
        <v>0</v>
      </c>
      <c r="AE68" s="69">
        <v>0</v>
      </c>
      <c r="AF68" s="69">
        <v>0</v>
      </c>
      <c r="AG68" s="108">
        <f t="shared" si="3"/>
        <v>20000</v>
      </c>
      <c r="AH68" s="133">
        <f t="shared" si="4"/>
        <v>3333.3333333333335</v>
      </c>
      <c r="AI68" s="132" t="e">
        <f>LOOKUP(AH68,#REF!,#REF!)</f>
        <v>#REF!</v>
      </c>
      <c r="AJ68" s="108">
        <f t="shared" si="5"/>
        <v>240000</v>
      </c>
      <c r="AK68" s="89">
        <v>0</v>
      </c>
      <c r="AL68" s="89">
        <v>772</v>
      </c>
      <c r="AM68" s="89">
        <v>0</v>
      </c>
      <c r="AN68" s="89">
        <v>0</v>
      </c>
      <c r="AO68" s="250">
        <f t="shared" si="6"/>
        <v>772</v>
      </c>
      <c r="AP68" s="311">
        <v>1262</v>
      </c>
      <c r="AQ68" s="251">
        <f t="shared" si="7"/>
        <v>420.66666666666669</v>
      </c>
      <c r="AR68" s="133" t="str">
        <f t="shared" si="17"/>
        <v>3</v>
      </c>
      <c r="AS68" s="138" t="s">
        <v>1151</v>
      </c>
      <c r="AT68" s="139">
        <v>5000</v>
      </c>
      <c r="AU68" s="139">
        <v>500</v>
      </c>
      <c r="AV68" s="213">
        <f t="shared" si="8"/>
        <v>2.5000000000000001E-2</v>
      </c>
      <c r="AW68" s="133" t="str">
        <f t="shared" si="9"/>
        <v>0</v>
      </c>
      <c r="AX68" s="139" t="s">
        <v>76</v>
      </c>
      <c r="AY68" s="139">
        <v>1000</v>
      </c>
      <c r="AZ68" s="139">
        <v>42070</v>
      </c>
      <c r="BA68" s="207">
        <f t="shared" si="10"/>
        <v>-22070</v>
      </c>
      <c r="BB68" s="207">
        <f t="shared" si="11"/>
        <v>504840</v>
      </c>
      <c r="BC68" s="145" t="s">
        <v>1186</v>
      </c>
      <c r="BD68" s="146" t="s">
        <v>1264</v>
      </c>
      <c r="BE68" s="149" t="s">
        <v>1223</v>
      </c>
      <c r="BF68" s="146" t="s">
        <v>1265</v>
      </c>
      <c r="BG68" s="164" t="str">
        <f t="shared" si="12"/>
        <v>0</v>
      </c>
      <c r="BH68" s="169">
        <v>0</v>
      </c>
      <c r="BI68" s="133" t="e">
        <f>LOOKUP($BH68,#REF!,#REF!)</f>
        <v>#REF!</v>
      </c>
      <c r="BJ68" s="233">
        <v>0</v>
      </c>
      <c r="BK68" s="146" t="s">
        <v>1407</v>
      </c>
      <c r="BL68" s="149" t="s">
        <v>1324</v>
      </c>
      <c r="BM68" s="176">
        <v>0</v>
      </c>
      <c r="BN68" s="149" t="s">
        <v>1324</v>
      </c>
      <c r="BO68" s="11" t="str">
        <f t="shared" si="2"/>
        <v>0</v>
      </c>
      <c r="BP68" s="171">
        <v>800000</v>
      </c>
      <c r="BQ68" s="233">
        <v>0</v>
      </c>
      <c r="BR68" s="233">
        <v>0</v>
      </c>
      <c r="BS68" s="233">
        <v>0</v>
      </c>
      <c r="BT68" s="246">
        <f t="shared" si="13"/>
        <v>800000</v>
      </c>
      <c r="BU68" s="10" t="e">
        <f t="shared" si="14"/>
        <v>#REF!</v>
      </c>
      <c r="BV68" s="12">
        <f t="shared" si="15"/>
        <v>0</v>
      </c>
      <c r="BW68" s="12" t="e">
        <f t="shared" si="16"/>
        <v>#REF!</v>
      </c>
    </row>
    <row r="69" spans="1:75" ht="51.75" customHeight="1">
      <c r="A69" s="1" t="s">
        <v>73</v>
      </c>
      <c r="B69" s="182" t="s">
        <v>1496</v>
      </c>
      <c r="C69" s="53" t="s">
        <v>136</v>
      </c>
      <c r="D69" s="1">
        <v>63</v>
      </c>
      <c r="E69" s="56" t="s">
        <v>183</v>
      </c>
      <c r="F69" s="56" t="s">
        <v>95</v>
      </c>
      <c r="G69" s="57" t="s">
        <v>278</v>
      </c>
      <c r="H69" s="67" t="s">
        <v>139</v>
      </c>
      <c r="I69" s="68">
        <v>36444</v>
      </c>
      <c r="J69" s="69" t="s">
        <v>524</v>
      </c>
      <c r="K69" s="70" t="s">
        <v>435</v>
      </c>
      <c r="L69" s="69" t="s">
        <v>91</v>
      </c>
      <c r="M69" s="71" t="s">
        <v>525</v>
      </c>
      <c r="N69" s="86" t="s">
        <v>881</v>
      </c>
      <c r="O69" s="87" t="s">
        <v>882</v>
      </c>
      <c r="P69" s="88" t="s">
        <v>883</v>
      </c>
      <c r="Q69" s="88" t="s">
        <v>884</v>
      </c>
      <c r="R69" s="86" t="s">
        <v>884</v>
      </c>
      <c r="S69" s="89" t="s">
        <v>115</v>
      </c>
      <c r="T69" s="90" t="s">
        <v>74</v>
      </c>
      <c r="U69" s="90" t="s">
        <v>75</v>
      </c>
      <c r="W69" s="98" t="s">
        <v>1082</v>
      </c>
      <c r="X69" s="104">
        <v>4</v>
      </c>
      <c r="Y69" s="108" t="str">
        <f t="shared" si="0"/>
        <v>3</v>
      </c>
      <c r="Z69" s="104">
        <v>3</v>
      </c>
      <c r="AA69" s="115" t="str">
        <f t="shared" si="1"/>
        <v>1</v>
      </c>
      <c r="AB69" s="118">
        <v>1</v>
      </c>
      <c r="AC69" s="126">
        <v>36000</v>
      </c>
      <c r="AD69" s="69">
        <v>0</v>
      </c>
      <c r="AE69" s="69">
        <v>0</v>
      </c>
      <c r="AF69" s="69">
        <v>0</v>
      </c>
      <c r="AG69" s="108">
        <f t="shared" si="3"/>
        <v>36000</v>
      </c>
      <c r="AH69" s="133">
        <f t="shared" si="4"/>
        <v>7200</v>
      </c>
      <c r="AI69" s="132" t="e">
        <f>LOOKUP(AH69,#REF!,#REF!)</f>
        <v>#REF!</v>
      </c>
      <c r="AJ69" s="108">
        <f t="shared" si="5"/>
        <v>432000</v>
      </c>
      <c r="AK69" s="89">
        <v>416</v>
      </c>
      <c r="AL69" s="89">
        <v>3498</v>
      </c>
      <c r="AM69" s="89">
        <v>0</v>
      </c>
      <c r="AN69" s="89">
        <v>0</v>
      </c>
      <c r="AO69" s="250">
        <f t="shared" si="6"/>
        <v>3914</v>
      </c>
      <c r="AP69" s="311">
        <v>1263</v>
      </c>
      <c r="AQ69" s="251">
        <f t="shared" si="7"/>
        <v>421</v>
      </c>
      <c r="AR69" s="133" t="str">
        <f t="shared" si="17"/>
        <v>3</v>
      </c>
      <c r="AS69" s="138" t="s">
        <v>1156</v>
      </c>
      <c r="AT69" s="139">
        <v>29000</v>
      </c>
      <c r="AU69" s="139">
        <v>2000</v>
      </c>
      <c r="AV69" s="213">
        <f t="shared" si="8"/>
        <v>5.5555555555555552E-2</v>
      </c>
      <c r="AW69" s="133" t="str">
        <f t="shared" si="9"/>
        <v>0</v>
      </c>
      <c r="AX69" s="139" t="s">
        <v>76</v>
      </c>
      <c r="AY69" s="139">
        <v>4000</v>
      </c>
      <c r="AZ69" s="139">
        <v>90614</v>
      </c>
      <c r="BA69" s="207">
        <f t="shared" si="10"/>
        <v>-54614</v>
      </c>
      <c r="BB69" s="207">
        <f t="shared" si="11"/>
        <v>1087368</v>
      </c>
      <c r="BC69" s="145" t="s">
        <v>1186</v>
      </c>
      <c r="BD69" s="146" t="s">
        <v>1199</v>
      </c>
      <c r="BE69" s="146" t="s">
        <v>1206</v>
      </c>
      <c r="BF69" s="146" t="s">
        <v>1266</v>
      </c>
      <c r="BG69" s="164" t="str">
        <f t="shared" si="12"/>
        <v>0</v>
      </c>
      <c r="BH69" s="169">
        <v>0</v>
      </c>
      <c r="BI69" s="133" t="e">
        <f>LOOKUP($BH69,#REF!,#REF!)</f>
        <v>#REF!</v>
      </c>
      <c r="BJ69" s="233">
        <v>0</v>
      </c>
      <c r="BK69" s="146" t="s">
        <v>1375</v>
      </c>
      <c r="BL69" s="146" t="s">
        <v>1408</v>
      </c>
      <c r="BM69" s="176">
        <v>0</v>
      </c>
      <c r="BN69" s="146" t="s">
        <v>1408</v>
      </c>
      <c r="BO69" s="11" t="str">
        <f t="shared" si="2"/>
        <v>0</v>
      </c>
      <c r="BP69" s="171">
        <v>120000</v>
      </c>
      <c r="BQ69" s="233">
        <v>0</v>
      </c>
      <c r="BR69" s="233">
        <v>0</v>
      </c>
      <c r="BS69" s="233">
        <v>0</v>
      </c>
      <c r="BT69" s="246">
        <f t="shared" si="13"/>
        <v>120000</v>
      </c>
      <c r="BU69" s="10" t="e">
        <f t="shared" si="14"/>
        <v>#REF!</v>
      </c>
      <c r="BV69" s="12">
        <f t="shared" si="15"/>
        <v>0</v>
      </c>
      <c r="BW69" s="12" t="e">
        <f t="shared" si="16"/>
        <v>#REF!</v>
      </c>
    </row>
    <row r="70" spans="1:75" ht="51.75" customHeight="1">
      <c r="A70" s="1" t="s">
        <v>73</v>
      </c>
      <c r="B70" s="182" t="s">
        <v>1497</v>
      </c>
      <c r="C70" s="53" t="s">
        <v>136</v>
      </c>
      <c r="D70" s="1">
        <v>64</v>
      </c>
      <c r="E70" s="56" t="s">
        <v>302</v>
      </c>
      <c r="F70" s="56" t="s">
        <v>303</v>
      </c>
      <c r="G70" s="57" t="s">
        <v>304</v>
      </c>
      <c r="H70" s="67" t="s">
        <v>89</v>
      </c>
      <c r="I70" s="68">
        <v>36477</v>
      </c>
      <c r="J70" s="69" t="s">
        <v>526</v>
      </c>
      <c r="K70" s="70" t="s">
        <v>527</v>
      </c>
      <c r="L70" s="69" t="s">
        <v>91</v>
      </c>
      <c r="M70" s="71" t="s">
        <v>528</v>
      </c>
      <c r="N70" s="86" t="s">
        <v>885</v>
      </c>
      <c r="O70" s="87" t="s">
        <v>886</v>
      </c>
      <c r="P70" s="88" t="s">
        <v>887</v>
      </c>
      <c r="Q70" s="88" t="s">
        <v>888</v>
      </c>
      <c r="R70" s="86" t="s">
        <v>888</v>
      </c>
      <c r="S70" s="89">
        <v>5350</v>
      </c>
      <c r="T70" s="90" t="s">
        <v>74</v>
      </c>
      <c r="U70" s="90" t="s">
        <v>620</v>
      </c>
      <c r="W70" s="105" t="s">
        <v>1083</v>
      </c>
      <c r="X70" s="104">
        <v>4</v>
      </c>
      <c r="Y70" s="108" t="str">
        <f t="shared" ref="Y70:Y133" si="18">IF(X70&gt;=6,"5",IF(X70&gt;=4,"3",IF(X70&lt;=3,"2","0")))</f>
        <v>3</v>
      </c>
      <c r="Z70" s="104">
        <v>2</v>
      </c>
      <c r="AA70" s="115" t="str">
        <f t="shared" ref="AA70:AA133" si="19">IF(Z70&gt;=6,"3",IF(Z70&gt;=4,"2",IF(Z70&lt;=3,"1","0")))</f>
        <v>1</v>
      </c>
      <c r="AB70" s="118">
        <v>1</v>
      </c>
      <c r="AC70" s="119">
        <v>18054</v>
      </c>
      <c r="AD70" s="69">
        <v>9151</v>
      </c>
      <c r="AE70" s="69">
        <v>0</v>
      </c>
      <c r="AF70" s="69">
        <v>0</v>
      </c>
      <c r="AG70" s="108">
        <f t="shared" si="3"/>
        <v>27205</v>
      </c>
      <c r="AH70" s="133">
        <f t="shared" si="4"/>
        <v>5441</v>
      </c>
      <c r="AI70" s="132" t="e">
        <f>LOOKUP(AH70,#REF!,#REF!)</f>
        <v>#REF!</v>
      </c>
      <c r="AJ70" s="108">
        <f t="shared" si="5"/>
        <v>326460</v>
      </c>
      <c r="AK70" s="89">
        <v>966</v>
      </c>
      <c r="AL70" s="89">
        <v>1012</v>
      </c>
      <c r="AM70" s="89">
        <v>943</v>
      </c>
      <c r="AN70" s="89">
        <v>0</v>
      </c>
      <c r="AO70" s="250">
        <f t="shared" si="6"/>
        <v>2921</v>
      </c>
      <c r="AP70" s="311">
        <v>1264</v>
      </c>
      <c r="AQ70" s="251">
        <f t="shared" si="7"/>
        <v>632</v>
      </c>
      <c r="AR70" s="133" t="str">
        <f t="shared" si="17"/>
        <v>2</v>
      </c>
      <c r="AS70" s="138" t="s">
        <v>1163</v>
      </c>
      <c r="AT70" s="139">
        <v>20000</v>
      </c>
      <c r="AU70" s="139">
        <v>500</v>
      </c>
      <c r="AV70" s="213">
        <f t="shared" si="8"/>
        <v>1.8378974453225509E-2</v>
      </c>
      <c r="AW70" s="133" t="str">
        <f t="shared" si="9"/>
        <v>0</v>
      </c>
      <c r="AX70" s="139" t="s">
        <v>76</v>
      </c>
      <c r="AY70" s="139">
        <v>5000</v>
      </c>
      <c r="AZ70" s="139">
        <v>65901</v>
      </c>
      <c r="BA70" s="207">
        <f t="shared" si="10"/>
        <v>-38696</v>
      </c>
      <c r="BB70" s="207">
        <f t="shared" si="11"/>
        <v>790812</v>
      </c>
      <c r="BC70" s="145" t="s">
        <v>143</v>
      </c>
      <c r="BD70" s="149" t="s">
        <v>76</v>
      </c>
      <c r="BE70" s="149" t="s">
        <v>76</v>
      </c>
      <c r="BF70" s="149" t="s">
        <v>76</v>
      </c>
      <c r="BG70" s="164" t="str">
        <f t="shared" si="12"/>
        <v>2</v>
      </c>
      <c r="BH70" s="169">
        <v>0</v>
      </c>
      <c r="BI70" s="133" t="e">
        <f>LOOKUP($BH70,#REF!,#REF!)</f>
        <v>#REF!</v>
      </c>
      <c r="BJ70" s="233">
        <v>0</v>
      </c>
      <c r="BK70" s="146" t="s">
        <v>1409</v>
      </c>
      <c r="BL70" s="146" t="s">
        <v>1386</v>
      </c>
      <c r="BM70" s="176">
        <v>0</v>
      </c>
      <c r="BN70" s="146" t="s">
        <v>1386</v>
      </c>
      <c r="BO70" s="11" t="str">
        <f t="shared" ref="BO70:BO133" si="20">IF(BN70="Kutcha","7",IF(BN70="Semi Pucca","5",IF(BN70="Pucca","2","0")))</f>
        <v>0</v>
      </c>
      <c r="BP70" s="171">
        <v>1850000</v>
      </c>
      <c r="BQ70" s="233">
        <v>0</v>
      </c>
      <c r="BR70" s="172" t="s">
        <v>1433</v>
      </c>
      <c r="BS70" s="233">
        <v>0</v>
      </c>
      <c r="BT70" s="246" t="e">
        <f t="shared" si="13"/>
        <v>#VALUE!</v>
      </c>
      <c r="BU70" s="10" t="e">
        <f t="shared" si="14"/>
        <v>#REF!</v>
      </c>
      <c r="BV70" s="12">
        <f t="shared" si="15"/>
        <v>0</v>
      </c>
      <c r="BW70" s="12" t="e">
        <f t="shared" si="16"/>
        <v>#REF!</v>
      </c>
    </row>
    <row r="71" spans="1:75" ht="51.75" customHeight="1">
      <c r="A71" s="1" t="s">
        <v>73</v>
      </c>
      <c r="B71" s="182" t="s">
        <v>1498</v>
      </c>
      <c r="C71" s="53" t="s">
        <v>136</v>
      </c>
      <c r="D71" s="1">
        <v>65</v>
      </c>
      <c r="E71" s="56" t="s">
        <v>305</v>
      </c>
      <c r="F71" s="56" t="s">
        <v>306</v>
      </c>
      <c r="G71" s="57" t="s">
        <v>304</v>
      </c>
      <c r="H71" s="67" t="s">
        <v>89</v>
      </c>
      <c r="I71" s="68">
        <v>36002</v>
      </c>
      <c r="J71" s="69" t="s">
        <v>529</v>
      </c>
      <c r="K71" s="70" t="s">
        <v>530</v>
      </c>
      <c r="L71" s="69" t="s">
        <v>77</v>
      </c>
      <c r="M71" s="71" t="s">
        <v>531</v>
      </c>
      <c r="N71" s="86" t="s">
        <v>889</v>
      </c>
      <c r="O71" s="87" t="s">
        <v>890</v>
      </c>
      <c r="P71" s="88" t="s">
        <v>891</v>
      </c>
      <c r="Q71" s="88" t="s">
        <v>892</v>
      </c>
      <c r="R71" s="86" t="s">
        <v>892</v>
      </c>
      <c r="S71" s="89" t="s">
        <v>115</v>
      </c>
      <c r="T71" s="90" t="s">
        <v>74</v>
      </c>
      <c r="U71" s="90" t="s">
        <v>75</v>
      </c>
      <c r="W71" s="98" t="s">
        <v>1084</v>
      </c>
      <c r="X71" s="104">
        <v>4</v>
      </c>
      <c r="Y71" s="108" t="str">
        <f t="shared" si="18"/>
        <v>3</v>
      </c>
      <c r="Z71" s="104">
        <v>1</v>
      </c>
      <c r="AA71" s="115" t="str">
        <f t="shared" si="19"/>
        <v>1</v>
      </c>
      <c r="AB71" s="118">
        <v>2</v>
      </c>
      <c r="AC71" s="119">
        <v>21525</v>
      </c>
      <c r="AD71" s="69">
        <v>15000</v>
      </c>
      <c r="AE71" s="69">
        <v>0</v>
      </c>
      <c r="AF71" s="69">
        <v>0</v>
      </c>
      <c r="AG71" s="108">
        <f t="shared" ref="AG71:AG134" si="21">AC71+AD71+AE71+AF71</f>
        <v>36525</v>
      </c>
      <c r="AH71" s="133">
        <f t="shared" ref="AH71:AH134" si="22">AG71/(X71+AB71)</f>
        <v>6087.5</v>
      </c>
      <c r="AI71" s="132" t="e">
        <f>LOOKUP(AH71,#REF!,#REF!)</f>
        <v>#REF!</v>
      </c>
      <c r="AJ71" s="108">
        <f t="shared" ref="AJ71:AJ134" si="23">AG71*12</f>
        <v>438300</v>
      </c>
      <c r="AK71" s="89">
        <v>200</v>
      </c>
      <c r="AL71" s="89">
        <v>1800</v>
      </c>
      <c r="AM71" s="89">
        <v>450</v>
      </c>
      <c r="AN71" s="89">
        <v>227</v>
      </c>
      <c r="AO71" s="250">
        <f t="shared" ref="AO71:AO134" si="24">SUM(AK71:AN71)</f>
        <v>2677</v>
      </c>
      <c r="AP71" s="311">
        <v>1265</v>
      </c>
      <c r="AQ71" s="251">
        <f t="shared" ref="AQ71:AQ134" si="25">AP71/Z71</f>
        <v>1265</v>
      </c>
      <c r="AR71" s="133" t="str">
        <f t="shared" ref="AR71:AR134" si="26">IF(AQ71&lt;=500,"3",IF(AQ71&lt;=2000,"2",IF(AQ71&lt;=5000,"1","0")))</f>
        <v>2</v>
      </c>
      <c r="AS71" s="138" t="s">
        <v>1164</v>
      </c>
      <c r="AT71" s="139">
        <v>5000</v>
      </c>
      <c r="AU71" s="139">
        <v>3000</v>
      </c>
      <c r="AV71" s="213">
        <f t="shared" ref="AV71:AV111" si="27">AU71/AG71</f>
        <v>8.2135523613963035E-2</v>
      </c>
      <c r="AW71" s="133" t="str">
        <f t="shared" ref="AW71:AW111" si="28">IF(AV71&gt;=70.01%,"5",IF(AV71&gt;=60.01%,"4",IF(AV71&gt;=50.01%,"3",IF(AV71&gt;=40.01%,"2",IF(AV71&gt;=30.01%,"1","0")))))</f>
        <v>0</v>
      </c>
      <c r="AX71" s="139" t="s">
        <v>76</v>
      </c>
      <c r="AY71" s="139">
        <v>1000</v>
      </c>
      <c r="AZ71" s="139">
        <v>51177</v>
      </c>
      <c r="BA71" s="207">
        <f t="shared" ref="BA71:BA110" si="29">AG71-AZ71</f>
        <v>-14652</v>
      </c>
      <c r="BB71" s="207">
        <f t="shared" ref="BB71:BB110" si="30">AZ71*12</f>
        <v>614124</v>
      </c>
      <c r="BC71" s="145" t="s">
        <v>1186</v>
      </c>
      <c r="BD71" s="146" t="s">
        <v>1261</v>
      </c>
      <c r="BE71" s="149" t="s">
        <v>1231</v>
      </c>
      <c r="BF71" s="146" t="s">
        <v>1267</v>
      </c>
      <c r="BG71" s="164" t="str">
        <f t="shared" ref="BG71:BG134" si="31">IF(BC71="No","2",IF(BC71="one","1","0"))</f>
        <v>0</v>
      </c>
      <c r="BH71" s="169">
        <v>0</v>
      </c>
      <c r="BI71" s="133" t="e">
        <f>LOOKUP($BH71,#REF!,#REF!)</f>
        <v>#REF!</v>
      </c>
      <c r="BJ71" s="233">
        <v>0</v>
      </c>
      <c r="BK71" s="146" t="s">
        <v>132</v>
      </c>
      <c r="BL71" s="146" t="s">
        <v>1410</v>
      </c>
      <c r="BM71" s="176">
        <v>0</v>
      </c>
      <c r="BN71" s="146" t="s">
        <v>1410</v>
      </c>
      <c r="BO71" s="11" t="str">
        <f t="shared" si="20"/>
        <v>0</v>
      </c>
      <c r="BP71" s="234">
        <v>3500000</v>
      </c>
      <c r="BQ71" s="233">
        <v>0</v>
      </c>
      <c r="BR71" s="233">
        <v>0</v>
      </c>
      <c r="BS71" s="233">
        <v>0</v>
      </c>
      <c r="BT71" s="246">
        <f t="shared" ref="BT71:BT134" si="32">SUM(BS71+BR71+BQ71+BP71+BJ71)</f>
        <v>3500000</v>
      </c>
      <c r="BU71" s="10" t="e">
        <f t="shared" ref="BU71:BU134" si="33">V71+Y71+AA71+AI71+AR71+AW71+BG71+BI71+BM71+BO71</f>
        <v>#REF!</v>
      </c>
      <c r="BV71" s="12">
        <f t="shared" ref="BV71:BV134" si="34">CG71</f>
        <v>0</v>
      </c>
      <c r="BW71" s="12" t="e">
        <f t="shared" ref="BW71:BW134" si="35">BV71+BU71</f>
        <v>#REF!</v>
      </c>
    </row>
    <row r="72" spans="1:75" ht="51.75" customHeight="1">
      <c r="A72" s="1" t="s">
        <v>73</v>
      </c>
      <c r="B72" s="182" t="s">
        <v>1499</v>
      </c>
      <c r="C72" s="53" t="s">
        <v>136</v>
      </c>
      <c r="D72" s="1">
        <v>66</v>
      </c>
      <c r="E72" s="56" t="s">
        <v>307</v>
      </c>
      <c r="F72" s="56" t="s">
        <v>308</v>
      </c>
      <c r="G72" s="57" t="s">
        <v>304</v>
      </c>
      <c r="H72" s="67" t="s">
        <v>89</v>
      </c>
      <c r="I72" s="68">
        <v>35858</v>
      </c>
      <c r="J72" s="69" t="s">
        <v>532</v>
      </c>
      <c r="K72" s="70" t="s">
        <v>533</v>
      </c>
      <c r="L72" s="69" t="s">
        <v>77</v>
      </c>
      <c r="M72" s="71" t="s">
        <v>534</v>
      </c>
      <c r="N72" s="86" t="s">
        <v>893</v>
      </c>
      <c r="O72" s="87" t="s">
        <v>894</v>
      </c>
      <c r="P72" s="88" t="s">
        <v>895</v>
      </c>
      <c r="Q72" s="88" t="s">
        <v>896</v>
      </c>
      <c r="R72" s="88" t="s">
        <v>896</v>
      </c>
      <c r="S72" s="89">
        <v>15300</v>
      </c>
      <c r="T72" s="90" t="s">
        <v>74</v>
      </c>
      <c r="U72" s="90" t="s">
        <v>75</v>
      </c>
      <c r="W72" s="98" t="s">
        <v>1085</v>
      </c>
      <c r="X72" s="104">
        <v>4</v>
      </c>
      <c r="Y72" s="108" t="str">
        <f t="shared" si="18"/>
        <v>3</v>
      </c>
      <c r="Z72" s="104" t="s">
        <v>76</v>
      </c>
      <c r="AA72" s="115" t="str">
        <f t="shared" si="19"/>
        <v>3</v>
      </c>
      <c r="AB72" s="118">
        <v>1</v>
      </c>
      <c r="AC72" s="119">
        <v>26338</v>
      </c>
      <c r="AD72" s="69">
        <v>0</v>
      </c>
      <c r="AE72" s="69">
        <v>5000</v>
      </c>
      <c r="AF72" s="69">
        <v>0</v>
      </c>
      <c r="AG72" s="108">
        <f t="shared" si="21"/>
        <v>31338</v>
      </c>
      <c r="AH72" s="133">
        <f t="shared" si="22"/>
        <v>6267.6</v>
      </c>
      <c r="AI72" s="132">
        <v>0</v>
      </c>
      <c r="AJ72" s="108">
        <f t="shared" si="23"/>
        <v>376056</v>
      </c>
      <c r="AK72" s="89">
        <v>0</v>
      </c>
      <c r="AL72" s="89">
        <v>1000</v>
      </c>
      <c r="AM72" s="89">
        <v>0</v>
      </c>
      <c r="AN72" s="89">
        <v>0</v>
      </c>
      <c r="AO72" s="250">
        <f t="shared" si="24"/>
        <v>1000</v>
      </c>
      <c r="AP72" s="311">
        <v>1266</v>
      </c>
      <c r="AQ72" s="251" t="e">
        <f t="shared" si="25"/>
        <v>#VALUE!</v>
      </c>
      <c r="AR72" s="133" t="e">
        <f t="shared" si="26"/>
        <v>#VALUE!</v>
      </c>
      <c r="AS72" s="138" t="s">
        <v>1156</v>
      </c>
      <c r="AT72" s="139">
        <v>15000</v>
      </c>
      <c r="AU72" s="139">
        <v>2000</v>
      </c>
      <c r="AV72" s="213">
        <f t="shared" si="27"/>
        <v>6.3820282085646815E-2</v>
      </c>
      <c r="AW72" s="133" t="str">
        <f t="shared" si="28"/>
        <v>0</v>
      </c>
      <c r="AX72" s="139" t="s">
        <v>76</v>
      </c>
      <c r="AY72" s="139">
        <v>4000</v>
      </c>
      <c r="AZ72" s="139">
        <v>46500</v>
      </c>
      <c r="BA72" s="207">
        <f t="shared" si="29"/>
        <v>-15162</v>
      </c>
      <c r="BB72" s="207">
        <f t="shared" si="30"/>
        <v>558000</v>
      </c>
      <c r="BC72" s="145" t="s">
        <v>1186</v>
      </c>
      <c r="BD72" s="146" t="s">
        <v>1268</v>
      </c>
      <c r="BE72" s="149" t="s">
        <v>1269</v>
      </c>
      <c r="BF72" s="146" t="s">
        <v>1269</v>
      </c>
      <c r="BG72" s="164" t="str">
        <f t="shared" si="31"/>
        <v>0</v>
      </c>
      <c r="BH72" s="172" t="s">
        <v>1338</v>
      </c>
      <c r="BI72" s="133" t="e">
        <f>LOOKUP($BH72,#REF!,#REF!)</f>
        <v>#REF!</v>
      </c>
      <c r="BJ72" s="172" t="s">
        <v>1346</v>
      </c>
      <c r="BK72" s="146" t="s">
        <v>1411</v>
      </c>
      <c r="BL72" s="146" t="s">
        <v>1412</v>
      </c>
      <c r="BM72" s="176">
        <v>0</v>
      </c>
      <c r="BN72" s="146" t="s">
        <v>1412</v>
      </c>
      <c r="BO72" s="11" t="str">
        <f t="shared" si="20"/>
        <v>0</v>
      </c>
      <c r="BP72" s="234">
        <v>500000</v>
      </c>
      <c r="BQ72" s="233">
        <v>0</v>
      </c>
      <c r="BR72" s="233">
        <v>0</v>
      </c>
      <c r="BS72" s="233">
        <v>0</v>
      </c>
      <c r="BT72" s="246">
        <f t="shared" si="32"/>
        <v>2300000</v>
      </c>
      <c r="BU72" s="10" t="e">
        <f t="shared" si="33"/>
        <v>#VALUE!</v>
      </c>
      <c r="BV72" s="12">
        <f t="shared" si="34"/>
        <v>0</v>
      </c>
      <c r="BW72" s="12" t="e">
        <f t="shared" si="35"/>
        <v>#VALUE!</v>
      </c>
    </row>
    <row r="73" spans="1:75" ht="51.75" customHeight="1">
      <c r="A73" s="1" t="s">
        <v>73</v>
      </c>
      <c r="B73" s="182" t="s">
        <v>1500</v>
      </c>
      <c r="C73" s="53" t="s">
        <v>136</v>
      </c>
      <c r="D73" s="1">
        <v>67</v>
      </c>
      <c r="E73" s="56" t="s">
        <v>309</v>
      </c>
      <c r="F73" s="56" t="s">
        <v>220</v>
      </c>
      <c r="G73" s="57" t="s">
        <v>304</v>
      </c>
      <c r="H73" s="67" t="s">
        <v>89</v>
      </c>
      <c r="I73" s="68">
        <v>36183</v>
      </c>
      <c r="J73" s="69" t="s">
        <v>535</v>
      </c>
      <c r="K73" s="70" t="s">
        <v>103</v>
      </c>
      <c r="L73" s="69" t="s">
        <v>91</v>
      </c>
      <c r="M73" s="71" t="s">
        <v>536</v>
      </c>
      <c r="N73" s="86" t="s">
        <v>897</v>
      </c>
      <c r="O73" s="87" t="s">
        <v>898</v>
      </c>
      <c r="P73" s="88" t="s">
        <v>899</v>
      </c>
      <c r="Q73" s="88" t="s">
        <v>114</v>
      </c>
      <c r="R73" s="86" t="s">
        <v>114</v>
      </c>
      <c r="S73" s="89" t="s">
        <v>115</v>
      </c>
      <c r="T73" s="90" t="s">
        <v>74</v>
      </c>
      <c r="U73" s="90" t="s">
        <v>75</v>
      </c>
      <c r="W73" s="98" t="s">
        <v>1086</v>
      </c>
      <c r="X73" s="104">
        <v>5</v>
      </c>
      <c r="Y73" s="108" t="str">
        <f t="shared" si="18"/>
        <v>3</v>
      </c>
      <c r="Z73" s="104">
        <v>1</v>
      </c>
      <c r="AA73" s="115" t="str">
        <f t="shared" si="19"/>
        <v>1</v>
      </c>
      <c r="AB73" s="118">
        <v>3</v>
      </c>
      <c r="AC73" s="119">
        <v>29000</v>
      </c>
      <c r="AD73" s="69">
        <v>0</v>
      </c>
      <c r="AE73" s="69">
        <v>0</v>
      </c>
      <c r="AF73" s="69">
        <v>0</v>
      </c>
      <c r="AG73" s="108">
        <f t="shared" si="21"/>
        <v>29000</v>
      </c>
      <c r="AH73" s="133">
        <f t="shared" si="22"/>
        <v>3625</v>
      </c>
      <c r="AI73" s="132" t="e">
        <f>LOOKUP(AH73,#REF!,#REF!)</f>
        <v>#REF!</v>
      </c>
      <c r="AJ73" s="108">
        <f t="shared" si="23"/>
        <v>348000</v>
      </c>
      <c r="AK73" s="89">
        <v>220</v>
      </c>
      <c r="AL73" s="89">
        <v>1600</v>
      </c>
      <c r="AM73" s="89">
        <v>0</v>
      </c>
      <c r="AN73" s="89">
        <v>120</v>
      </c>
      <c r="AO73" s="250">
        <f t="shared" si="24"/>
        <v>1940</v>
      </c>
      <c r="AP73" s="311">
        <v>1267</v>
      </c>
      <c r="AQ73" s="251">
        <f t="shared" si="25"/>
        <v>1267</v>
      </c>
      <c r="AR73" s="133" t="str">
        <f t="shared" si="26"/>
        <v>2</v>
      </c>
      <c r="AS73" s="138" t="s">
        <v>1159</v>
      </c>
      <c r="AT73" s="139">
        <v>14000</v>
      </c>
      <c r="AU73" s="139">
        <v>300</v>
      </c>
      <c r="AV73" s="213">
        <f t="shared" si="27"/>
        <v>1.0344827586206896E-2</v>
      </c>
      <c r="AW73" s="133" t="str">
        <f t="shared" si="28"/>
        <v>0</v>
      </c>
      <c r="AX73" s="139" t="s">
        <v>76</v>
      </c>
      <c r="AY73" s="139">
        <v>9000</v>
      </c>
      <c r="AZ73" s="139">
        <v>54000</v>
      </c>
      <c r="BA73" s="207">
        <f t="shared" si="29"/>
        <v>-25000</v>
      </c>
      <c r="BB73" s="207">
        <f t="shared" si="30"/>
        <v>648000</v>
      </c>
      <c r="BC73" s="145" t="s">
        <v>123</v>
      </c>
      <c r="BD73" s="146" t="s">
        <v>1270</v>
      </c>
      <c r="BE73" s="146" t="s">
        <v>1271</v>
      </c>
      <c r="BF73" s="146" t="s">
        <v>1272</v>
      </c>
      <c r="BG73" s="164" t="str">
        <f t="shared" si="31"/>
        <v>0</v>
      </c>
      <c r="BH73" s="169">
        <v>0</v>
      </c>
      <c r="BI73" s="133" t="e">
        <f>LOOKUP($BH73,#REF!,#REF!)</f>
        <v>#REF!</v>
      </c>
      <c r="BJ73" s="233">
        <v>0</v>
      </c>
      <c r="BK73" s="146" t="s">
        <v>132</v>
      </c>
      <c r="BL73" s="146" t="s">
        <v>1413</v>
      </c>
      <c r="BM73" s="176">
        <v>0</v>
      </c>
      <c r="BN73" s="146" t="s">
        <v>1413</v>
      </c>
      <c r="BO73" s="11" t="str">
        <f t="shared" si="20"/>
        <v>0</v>
      </c>
      <c r="BP73" s="234">
        <v>4000000</v>
      </c>
      <c r="BQ73" s="233">
        <v>0</v>
      </c>
      <c r="BR73" s="233">
        <v>0</v>
      </c>
      <c r="BS73" s="234">
        <v>10000</v>
      </c>
      <c r="BT73" s="246">
        <f t="shared" si="32"/>
        <v>4010000</v>
      </c>
      <c r="BU73" s="10" t="e">
        <f t="shared" si="33"/>
        <v>#REF!</v>
      </c>
      <c r="BV73" s="12">
        <f t="shared" si="34"/>
        <v>0</v>
      </c>
      <c r="BW73" s="12" t="e">
        <f t="shared" si="35"/>
        <v>#REF!</v>
      </c>
    </row>
    <row r="74" spans="1:75" ht="51.75" customHeight="1">
      <c r="A74" s="1" t="s">
        <v>73</v>
      </c>
      <c r="B74" s="182" t="s">
        <v>1501</v>
      </c>
      <c r="C74" s="53" t="s">
        <v>136</v>
      </c>
      <c r="D74" s="1">
        <v>68</v>
      </c>
      <c r="E74" s="56" t="s">
        <v>185</v>
      </c>
      <c r="F74" s="56" t="s">
        <v>310</v>
      </c>
      <c r="G74" s="57" t="s">
        <v>304</v>
      </c>
      <c r="H74" s="67" t="s">
        <v>89</v>
      </c>
      <c r="I74" s="68">
        <v>36252</v>
      </c>
      <c r="J74" s="69" t="s">
        <v>537</v>
      </c>
      <c r="K74" s="70" t="s">
        <v>538</v>
      </c>
      <c r="L74" s="69" t="s">
        <v>77</v>
      </c>
      <c r="M74" s="71" t="s">
        <v>539</v>
      </c>
      <c r="N74" s="86" t="s">
        <v>900</v>
      </c>
      <c r="O74" s="86" t="s">
        <v>901</v>
      </c>
      <c r="P74" s="88" t="s">
        <v>902</v>
      </c>
      <c r="Q74" s="88" t="s">
        <v>119</v>
      </c>
      <c r="R74" s="88" t="s">
        <v>119</v>
      </c>
      <c r="S74" s="89">
        <v>500</v>
      </c>
      <c r="T74" s="90" t="s">
        <v>74</v>
      </c>
      <c r="U74" s="90" t="s">
        <v>75</v>
      </c>
      <c r="W74" s="98" t="s">
        <v>1087</v>
      </c>
      <c r="X74" s="104">
        <v>7</v>
      </c>
      <c r="Y74" s="108" t="str">
        <f t="shared" si="18"/>
        <v>5</v>
      </c>
      <c r="Z74" s="104">
        <v>4</v>
      </c>
      <c r="AA74" s="115" t="str">
        <f t="shared" si="19"/>
        <v>2</v>
      </c>
      <c r="AB74" s="118">
        <v>1</v>
      </c>
      <c r="AC74" s="119">
        <v>71281</v>
      </c>
      <c r="AD74" s="69">
        <v>0</v>
      </c>
      <c r="AE74" s="69">
        <v>0</v>
      </c>
      <c r="AF74" s="69">
        <v>0</v>
      </c>
      <c r="AG74" s="108">
        <f t="shared" si="21"/>
        <v>71281</v>
      </c>
      <c r="AH74" s="133">
        <f t="shared" si="22"/>
        <v>8910.125</v>
      </c>
      <c r="AI74" s="132" t="e">
        <f>LOOKUP(AH74,#REF!,#REF!)</f>
        <v>#REF!</v>
      </c>
      <c r="AJ74" s="108">
        <f t="shared" si="23"/>
        <v>855372</v>
      </c>
      <c r="AK74" s="89">
        <v>277</v>
      </c>
      <c r="AL74" s="89">
        <v>2000</v>
      </c>
      <c r="AM74" s="89">
        <v>1630</v>
      </c>
      <c r="AN74" s="89">
        <v>0</v>
      </c>
      <c r="AO74" s="250">
        <f t="shared" si="24"/>
        <v>3907</v>
      </c>
      <c r="AP74" s="311">
        <v>1268</v>
      </c>
      <c r="AQ74" s="251">
        <f t="shared" si="25"/>
        <v>317</v>
      </c>
      <c r="AR74" s="133" t="str">
        <f t="shared" si="26"/>
        <v>3</v>
      </c>
      <c r="AS74" s="138" t="s">
        <v>1165</v>
      </c>
      <c r="AT74" s="139">
        <v>26000</v>
      </c>
      <c r="AU74" s="139">
        <v>0</v>
      </c>
      <c r="AV74" s="213">
        <f t="shared" si="27"/>
        <v>0</v>
      </c>
      <c r="AW74" s="133" t="str">
        <f t="shared" si="28"/>
        <v>0</v>
      </c>
      <c r="AX74" s="139">
        <v>1800</v>
      </c>
      <c r="AY74" s="139">
        <v>14000</v>
      </c>
      <c r="AZ74" s="139">
        <v>69834</v>
      </c>
      <c r="BA74" s="207">
        <f t="shared" si="29"/>
        <v>1447</v>
      </c>
      <c r="BB74" s="207">
        <f t="shared" si="30"/>
        <v>838008</v>
      </c>
      <c r="BC74" s="145" t="s">
        <v>1186</v>
      </c>
      <c r="BD74" s="146" t="s">
        <v>1199</v>
      </c>
      <c r="BE74" s="146" t="s">
        <v>1206</v>
      </c>
      <c r="BF74" s="146" t="s">
        <v>1273</v>
      </c>
      <c r="BG74" s="164" t="str">
        <f t="shared" si="31"/>
        <v>0</v>
      </c>
      <c r="BH74" s="169">
        <v>0</v>
      </c>
      <c r="BI74" s="133" t="e">
        <f>LOOKUP($BH74,#REF!,#REF!)</f>
        <v>#REF!</v>
      </c>
      <c r="BJ74" s="233">
        <v>0</v>
      </c>
      <c r="BK74" s="146" t="s">
        <v>76</v>
      </c>
      <c r="BL74" s="146" t="s">
        <v>76</v>
      </c>
      <c r="BM74" s="176">
        <v>0</v>
      </c>
      <c r="BN74" s="146" t="s">
        <v>76</v>
      </c>
      <c r="BO74" s="11" t="str">
        <f t="shared" si="20"/>
        <v>0</v>
      </c>
      <c r="BP74" s="233">
        <v>0</v>
      </c>
      <c r="BQ74" s="233">
        <v>0</v>
      </c>
      <c r="BR74" s="234">
        <v>153000</v>
      </c>
      <c r="BS74" s="233">
        <v>0</v>
      </c>
      <c r="BT74" s="246">
        <f t="shared" si="32"/>
        <v>153000</v>
      </c>
      <c r="BU74" s="10" t="e">
        <f t="shared" si="33"/>
        <v>#REF!</v>
      </c>
      <c r="BV74" s="12">
        <f t="shared" si="34"/>
        <v>0</v>
      </c>
      <c r="BW74" s="12" t="e">
        <f t="shared" si="35"/>
        <v>#REF!</v>
      </c>
    </row>
    <row r="75" spans="1:75" ht="51.75" customHeight="1">
      <c r="A75" s="1" t="s">
        <v>73</v>
      </c>
      <c r="B75" s="182" t="s">
        <v>1502</v>
      </c>
      <c r="C75" s="53" t="s">
        <v>136</v>
      </c>
      <c r="D75" s="1">
        <v>69</v>
      </c>
      <c r="E75" s="56" t="s">
        <v>311</v>
      </c>
      <c r="F75" s="56" t="s">
        <v>312</v>
      </c>
      <c r="G75" s="57" t="s">
        <v>304</v>
      </c>
      <c r="H75" s="67" t="s">
        <v>89</v>
      </c>
      <c r="I75" s="68">
        <v>36482</v>
      </c>
      <c r="J75" s="69" t="s">
        <v>540</v>
      </c>
      <c r="K75" s="70" t="s">
        <v>527</v>
      </c>
      <c r="L75" s="69" t="s">
        <v>77</v>
      </c>
      <c r="M75" s="71" t="s">
        <v>541</v>
      </c>
      <c r="N75" s="86" t="s">
        <v>903</v>
      </c>
      <c r="O75" s="87" t="s">
        <v>904</v>
      </c>
      <c r="P75" s="88" t="s">
        <v>905</v>
      </c>
      <c r="Q75" s="88" t="s">
        <v>888</v>
      </c>
      <c r="R75" s="86" t="s">
        <v>888</v>
      </c>
      <c r="S75" s="89">
        <v>5000</v>
      </c>
      <c r="T75" s="90" t="s">
        <v>74</v>
      </c>
      <c r="U75" s="90" t="s">
        <v>620</v>
      </c>
      <c r="W75" s="98" t="s">
        <v>1088</v>
      </c>
      <c r="X75" s="104">
        <v>5</v>
      </c>
      <c r="Y75" s="108" t="str">
        <f t="shared" si="18"/>
        <v>3</v>
      </c>
      <c r="Z75" s="104" t="s">
        <v>76</v>
      </c>
      <c r="AA75" s="115" t="str">
        <f t="shared" si="19"/>
        <v>3</v>
      </c>
      <c r="AB75" s="118">
        <v>1</v>
      </c>
      <c r="AC75" s="119">
        <v>1500</v>
      </c>
      <c r="AD75" s="69">
        <v>28000</v>
      </c>
      <c r="AE75" s="69">
        <v>0</v>
      </c>
      <c r="AF75" s="69">
        <v>0</v>
      </c>
      <c r="AG75" s="108">
        <f t="shared" si="21"/>
        <v>29500</v>
      </c>
      <c r="AH75" s="133">
        <f t="shared" si="22"/>
        <v>4916.666666666667</v>
      </c>
      <c r="AI75" s="132" t="e">
        <f>LOOKUP(AH75,#REF!,#REF!)</f>
        <v>#REF!</v>
      </c>
      <c r="AJ75" s="108">
        <f t="shared" si="23"/>
        <v>354000</v>
      </c>
      <c r="AK75" s="89">
        <v>0</v>
      </c>
      <c r="AL75" s="89">
        <v>1600</v>
      </c>
      <c r="AM75" s="89">
        <v>650</v>
      </c>
      <c r="AN75" s="89">
        <v>40</v>
      </c>
      <c r="AO75" s="250">
        <f t="shared" si="24"/>
        <v>2290</v>
      </c>
      <c r="AP75" s="311">
        <v>1269</v>
      </c>
      <c r="AQ75" s="251" t="e">
        <f t="shared" si="25"/>
        <v>#VALUE!</v>
      </c>
      <c r="AR75" s="133" t="e">
        <f t="shared" si="26"/>
        <v>#VALUE!</v>
      </c>
      <c r="AS75" s="138" t="s">
        <v>1140</v>
      </c>
      <c r="AT75" s="139">
        <v>9000</v>
      </c>
      <c r="AU75" s="139">
        <v>0</v>
      </c>
      <c r="AV75" s="213">
        <f t="shared" si="27"/>
        <v>0</v>
      </c>
      <c r="AW75" s="133" t="str">
        <f t="shared" si="28"/>
        <v>0</v>
      </c>
      <c r="AX75" s="139" t="s">
        <v>76</v>
      </c>
      <c r="AY75" s="139" t="s">
        <v>76</v>
      </c>
      <c r="AZ75" s="139">
        <v>35140</v>
      </c>
      <c r="BA75" s="207">
        <f t="shared" si="29"/>
        <v>-5640</v>
      </c>
      <c r="BB75" s="207">
        <f t="shared" si="30"/>
        <v>421680</v>
      </c>
      <c r="BC75" s="145" t="s">
        <v>1186</v>
      </c>
      <c r="BD75" s="146" t="s">
        <v>1201</v>
      </c>
      <c r="BE75" s="146" t="s">
        <v>1233</v>
      </c>
      <c r="BF75" s="146" t="s">
        <v>1274</v>
      </c>
      <c r="BG75" s="164" t="str">
        <f t="shared" si="31"/>
        <v>0</v>
      </c>
      <c r="BH75" s="169">
        <v>0</v>
      </c>
      <c r="BI75" s="133" t="e">
        <f>LOOKUP($BH75,#REF!,#REF!)</f>
        <v>#REF!</v>
      </c>
      <c r="BJ75" s="233">
        <v>0</v>
      </c>
      <c r="BK75" s="146" t="s">
        <v>1414</v>
      </c>
      <c r="BL75" s="146" t="s">
        <v>1415</v>
      </c>
      <c r="BM75" s="176">
        <v>0</v>
      </c>
      <c r="BN75" s="146" t="s">
        <v>1415</v>
      </c>
      <c r="BO75" s="11" t="str">
        <f t="shared" si="20"/>
        <v>0</v>
      </c>
      <c r="BP75" s="234">
        <v>1500000</v>
      </c>
      <c r="BQ75" s="233">
        <v>0</v>
      </c>
      <c r="BR75" s="233">
        <v>0</v>
      </c>
      <c r="BS75" s="233">
        <v>0</v>
      </c>
      <c r="BT75" s="246">
        <f t="shared" si="32"/>
        <v>1500000</v>
      </c>
      <c r="BU75" s="10" t="e">
        <f t="shared" si="33"/>
        <v>#REF!</v>
      </c>
      <c r="BV75" s="12">
        <f t="shared" si="34"/>
        <v>0</v>
      </c>
      <c r="BW75" s="12" t="e">
        <f t="shared" si="35"/>
        <v>#REF!</v>
      </c>
    </row>
    <row r="76" spans="1:75" ht="51.75" customHeight="1">
      <c r="A76" s="1" t="s">
        <v>73</v>
      </c>
      <c r="B76" s="182" t="s">
        <v>1503</v>
      </c>
      <c r="C76" s="53" t="s">
        <v>136</v>
      </c>
      <c r="D76" s="1">
        <v>70</v>
      </c>
      <c r="E76" s="56" t="s">
        <v>313</v>
      </c>
      <c r="F76" s="56" t="s">
        <v>314</v>
      </c>
      <c r="G76" s="57" t="s">
        <v>304</v>
      </c>
      <c r="H76" s="67" t="s">
        <v>89</v>
      </c>
      <c r="I76" s="68">
        <v>35783</v>
      </c>
      <c r="J76" s="69" t="s">
        <v>542</v>
      </c>
      <c r="K76" s="70" t="s">
        <v>543</v>
      </c>
      <c r="L76" s="69" t="s">
        <v>91</v>
      </c>
      <c r="M76" s="71" t="s">
        <v>544</v>
      </c>
      <c r="N76" s="86" t="s">
        <v>906</v>
      </c>
      <c r="O76" s="87" t="s">
        <v>907</v>
      </c>
      <c r="P76" s="88" t="s">
        <v>908</v>
      </c>
      <c r="Q76" s="88" t="s">
        <v>909</v>
      </c>
      <c r="R76" s="86" t="s">
        <v>909</v>
      </c>
      <c r="S76" s="89">
        <v>3000</v>
      </c>
      <c r="T76" s="90" t="s">
        <v>74</v>
      </c>
      <c r="U76" s="90" t="s">
        <v>75</v>
      </c>
      <c r="W76" s="98" t="s">
        <v>1089</v>
      </c>
      <c r="X76" s="104">
        <v>5</v>
      </c>
      <c r="Y76" s="108" t="str">
        <f t="shared" si="18"/>
        <v>3</v>
      </c>
      <c r="Z76" s="104">
        <v>1</v>
      </c>
      <c r="AA76" s="115" t="str">
        <f t="shared" si="19"/>
        <v>1</v>
      </c>
      <c r="AB76" s="118">
        <v>1</v>
      </c>
      <c r="AC76" s="119">
        <v>25400</v>
      </c>
      <c r="AD76" s="69">
        <v>0</v>
      </c>
      <c r="AE76" s="69">
        <v>0</v>
      </c>
      <c r="AF76" s="69">
        <v>0</v>
      </c>
      <c r="AG76" s="108">
        <f t="shared" si="21"/>
        <v>25400</v>
      </c>
      <c r="AH76" s="133">
        <f t="shared" si="22"/>
        <v>4233.333333333333</v>
      </c>
      <c r="AI76" s="132" t="e">
        <f>LOOKUP(AH76,#REF!,#REF!)</f>
        <v>#REF!</v>
      </c>
      <c r="AJ76" s="108">
        <f t="shared" si="23"/>
        <v>304800</v>
      </c>
      <c r="AK76" s="89">
        <v>0</v>
      </c>
      <c r="AL76" s="89">
        <v>0</v>
      </c>
      <c r="AM76" s="89">
        <v>0</v>
      </c>
      <c r="AN76" s="89">
        <v>0</v>
      </c>
      <c r="AO76" s="250">
        <f t="shared" si="24"/>
        <v>0</v>
      </c>
      <c r="AP76" s="311">
        <v>1270</v>
      </c>
      <c r="AQ76" s="251">
        <f t="shared" si="25"/>
        <v>1270</v>
      </c>
      <c r="AR76" s="133" t="str">
        <f t="shared" si="26"/>
        <v>2</v>
      </c>
      <c r="AS76" s="138" t="s">
        <v>1166</v>
      </c>
      <c r="AT76" s="139">
        <v>7500</v>
      </c>
      <c r="AU76" s="139">
        <v>1000</v>
      </c>
      <c r="AV76" s="213">
        <f t="shared" si="27"/>
        <v>3.937007874015748E-2</v>
      </c>
      <c r="AW76" s="133" t="str">
        <f t="shared" si="28"/>
        <v>0</v>
      </c>
      <c r="AX76" s="139" t="s">
        <v>76</v>
      </c>
      <c r="AY76" s="139">
        <v>500</v>
      </c>
      <c r="AZ76" s="139">
        <v>51000</v>
      </c>
      <c r="BA76" s="207">
        <f t="shared" si="29"/>
        <v>-25600</v>
      </c>
      <c r="BB76" s="207">
        <f t="shared" si="30"/>
        <v>612000</v>
      </c>
      <c r="BC76" s="145" t="s">
        <v>143</v>
      </c>
      <c r="BD76" s="149" t="s">
        <v>76</v>
      </c>
      <c r="BE76" s="149" t="s">
        <v>76</v>
      </c>
      <c r="BF76" s="149" t="s">
        <v>76</v>
      </c>
      <c r="BG76" s="164" t="str">
        <f t="shared" si="31"/>
        <v>2</v>
      </c>
      <c r="BH76" s="169">
        <v>0</v>
      </c>
      <c r="BI76" s="133" t="e">
        <f>LOOKUP($BH76,#REF!,#REF!)</f>
        <v>#REF!</v>
      </c>
      <c r="BJ76" s="233">
        <v>0</v>
      </c>
      <c r="BK76" s="146" t="s">
        <v>1416</v>
      </c>
      <c r="BL76" s="146" t="s">
        <v>1410</v>
      </c>
      <c r="BM76" s="176">
        <v>0</v>
      </c>
      <c r="BN76" s="146" t="s">
        <v>1410</v>
      </c>
      <c r="BO76" s="11" t="str">
        <f t="shared" si="20"/>
        <v>0</v>
      </c>
      <c r="BP76" s="234">
        <v>165000</v>
      </c>
      <c r="BQ76" s="233">
        <v>0</v>
      </c>
      <c r="BR76" s="233">
        <v>0</v>
      </c>
      <c r="BS76" s="233">
        <v>0</v>
      </c>
      <c r="BT76" s="246">
        <f t="shared" si="32"/>
        <v>165000</v>
      </c>
      <c r="BU76" s="10" t="e">
        <f t="shared" si="33"/>
        <v>#REF!</v>
      </c>
      <c r="BV76" s="12">
        <f t="shared" si="34"/>
        <v>0</v>
      </c>
      <c r="BW76" s="12" t="e">
        <f t="shared" si="35"/>
        <v>#REF!</v>
      </c>
    </row>
    <row r="77" spans="1:75" ht="51.75" customHeight="1">
      <c r="A77" s="1" t="s">
        <v>73</v>
      </c>
      <c r="B77" s="182" t="s">
        <v>1504</v>
      </c>
      <c r="C77" s="53" t="s">
        <v>136</v>
      </c>
      <c r="D77" s="1">
        <v>71</v>
      </c>
      <c r="E77" s="56" t="s">
        <v>315</v>
      </c>
      <c r="F77" s="56" t="s">
        <v>158</v>
      </c>
      <c r="G77" s="57" t="s">
        <v>304</v>
      </c>
      <c r="H77" s="67" t="s">
        <v>89</v>
      </c>
      <c r="I77" s="68">
        <v>36267</v>
      </c>
      <c r="J77" s="69" t="s">
        <v>545</v>
      </c>
      <c r="K77" s="70" t="s">
        <v>98</v>
      </c>
      <c r="L77" s="69" t="s">
        <v>91</v>
      </c>
      <c r="M77" s="71" t="s">
        <v>546</v>
      </c>
      <c r="N77" s="86" t="s">
        <v>910</v>
      </c>
      <c r="O77" s="87" t="s">
        <v>911</v>
      </c>
      <c r="P77" s="88" t="s">
        <v>912</v>
      </c>
      <c r="Q77" s="88" t="s">
        <v>774</v>
      </c>
      <c r="R77" s="86" t="s">
        <v>774</v>
      </c>
      <c r="S77" s="89" t="s">
        <v>115</v>
      </c>
      <c r="T77" s="90" t="s">
        <v>74</v>
      </c>
      <c r="U77" s="90" t="s">
        <v>75</v>
      </c>
      <c r="W77" s="98" t="s">
        <v>1034</v>
      </c>
      <c r="X77" s="104">
        <v>4</v>
      </c>
      <c r="Y77" s="108" t="str">
        <f t="shared" si="18"/>
        <v>3</v>
      </c>
      <c r="Z77" s="104">
        <v>1</v>
      </c>
      <c r="AA77" s="115" t="str">
        <f t="shared" si="19"/>
        <v>1</v>
      </c>
      <c r="AB77" s="118">
        <v>1</v>
      </c>
      <c r="AC77" s="119">
        <v>30000</v>
      </c>
      <c r="AD77" s="69">
        <v>0</v>
      </c>
      <c r="AE77" s="69">
        <v>0</v>
      </c>
      <c r="AF77" s="69">
        <v>0</v>
      </c>
      <c r="AG77" s="108">
        <f t="shared" si="21"/>
        <v>30000</v>
      </c>
      <c r="AH77" s="133">
        <f t="shared" si="22"/>
        <v>6000</v>
      </c>
      <c r="AI77" s="132" t="e">
        <f>LOOKUP(AH77,#REF!,#REF!)</f>
        <v>#REF!</v>
      </c>
      <c r="AJ77" s="108">
        <f t="shared" si="23"/>
        <v>360000</v>
      </c>
      <c r="AK77" s="89">
        <v>305</v>
      </c>
      <c r="AL77" s="89">
        <v>3172</v>
      </c>
      <c r="AM77" s="89">
        <v>0</v>
      </c>
      <c r="AN77" s="89">
        <v>314</v>
      </c>
      <c r="AO77" s="250">
        <f t="shared" si="24"/>
        <v>3791</v>
      </c>
      <c r="AP77" s="311">
        <v>1271</v>
      </c>
      <c r="AQ77" s="251">
        <f t="shared" si="25"/>
        <v>1271</v>
      </c>
      <c r="AR77" s="133" t="str">
        <f t="shared" si="26"/>
        <v>2</v>
      </c>
      <c r="AS77" s="138" t="s">
        <v>1155</v>
      </c>
      <c r="AT77" s="139">
        <v>15000</v>
      </c>
      <c r="AU77" s="139">
        <v>1000</v>
      </c>
      <c r="AV77" s="213">
        <f t="shared" si="27"/>
        <v>3.3333333333333333E-2</v>
      </c>
      <c r="AW77" s="133" t="str">
        <f t="shared" si="28"/>
        <v>0</v>
      </c>
      <c r="AX77" s="139" t="s">
        <v>76</v>
      </c>
      <c r="AY77" s="139">
        <v>3000</v>
      </c>
      <c r="AZ77" s="139">
        <v>39301</v>
      </c>
      <c r="BA77" s="207">
        <f t="shared" si="29"/>
        <v>-9301</v>
      </c>
      <c r="BB77" s="207">
        <f t="shared" si="30"/>
        <v>471612</v>
      </c>
      <c r="BC77" s="145" t="s">
        <v>1186</v>
      </c>
      <c r="BD77" s="146" t="s">
        <v>1199</v>
      </c>
      <c r="BE77" s="157">
        <v>2003</v>
      </c>
      <c r="BF77" s="156" t="s">
        <v>1275</v>
      </c>
      <c r="BG77" s="164" t="str">
        <f t="shared" si="31"/>
        <v>0</v>
      </c>
      <c r="BH77" s="170" t="s">
        <v>1323</v>
      </c>
      <c r="BI77" s="133" t="e">
        <f>LOOKUP($BH77,#REF!,#REF!)</f>
        <v>#REF!</v>
      </c>
      <c r="BJ77" s="171">
        <v>400000</v>
      </c>
      <c r="BK77" s="146" t="s">
        <v>129</v>
      </c>
      <c r="BL77" s="146" t="s">
        <v>1399</v>
      </c>
      <c r="BM77" s="176">
        <v>0</v>
      </c>
      <c r="BN77" s="146" t="s">
        <v>1399</v>
      </c>
      <c r="BO77" s="11" t="str">
        <f t="shared" si="20"/>
        <v>0</v>
      </c>
      <c r="BP77" s="171">
        <v>800000</v>
      </c>
      <c r="BQ77" s="233">
        <v>0</v>
      </c>
      <c r="BR77" s="233">
        <v>0</v>
      </c>
      <c r="BS77" s="233">
        <v>0</v>
      </c>
      <c r="BT77" s="246">
        <f t="shared" si="32"/>
        <v>1200000</v>
      </c>
      <c r="BU77" s="10" t="e">
        <f t="shared" si="33"/>
        <v>#REF!</v>
      </c>
      <c r="BV77" s="12">
        <f t="shared" si="34"/>
        <v>0</v>
      </c>
      <c r="BW77" s="12" t="e">
        <f t="shared" si="35"/>
        <v>#REF!</v>
      </c>
    </row>
    <row r="78" spans="1:75" ht="51.75" customHeight="1" thickBot="1">
      <c r="A78" s="1" t="s">
        <v>73</v>
      </c>
      <c r="B78" s="183" t="s">
        <v>1505</v>
      </c>
      <c r="C78" s="53" t="s">
        <v>136</v>
      </c>
      <c r="D78" s="1">
        <v>72</v>
      </c>
      <c r="E78" s="58" t="s">
        <v>316</v>
      </c>
      <c r="F78" s="58" t="s">
        <v>317</v>
      </c>
      <c r="G78" s="59" t="s">
        <v>304</v>
      </c>
      <c r="H78" s="73" t="s">
        <v>139</v>
      </c>
      <c r="I78" s="74">
        <v>36170</v>
      </c>
      <c r="J78" s="75" t="s">
        <v>547</v>
      </c>
      <c r="K78" s="76" t="s">
        <v>110</v>
      </c>
      <c r="L78" s="75" t="s">
        <v>91</v>
      </c>
      <c r="M78" s="77" t="s">
        <v>548</v>
      </c>
      <c r="N78" s="92" t="s">
        <v>913</v>
      </c>
      <c r="O78" s="93" t="s">
        <v>914</v>
      </c>
      <c r="P78" s="94" t="s">
        <v>915</v>
      </c>
      <c r="Q78" s="94" t="s">
        <v>916</v>
      </c>
      <c r="R78" s="92" t="s">
        <v>916</v>
      </c>
      <c r="S78" s="95">
        <v>1690</v>
      </c>
      <c r="T78" s="96" t="s">
        <v>74</v>
      </c>
      <c r="U78" s="96" t="s">
        <v>75</v>
      </c>
      <c r="W78" s="106" t="s">
        <v>1090</v>
      </c>
      <c r="X78" s="107">
        <v>5</v>
      </c>
      <c r="Y78" s="108" t="str">
        <f t="shared" si="18"/>
        <v>3</v>
      </c>
      <c r="Z78" s="107">
        <v>3</v>
      </c>
      <c r="AA78" s="115" t="str">
        <f t="shared" si="19"/>
        <v>1</v>
      </c>
      <c r="AB78" s="120">
        <v>1</v>
      </c>
      <c r="AC78" s="121">
        <v>25000</v>
      </c>
      <c r="AD78" s="75">
        <v>0</v>
      </c>
      <c r="AE78" s="75">
        <v>0</v>
      </c>
      <c r="AF78" s="75">
        <v>0</v>
      </c>
      <c r="AG78" s="108">
        <f t="shared" si="21"/>
        <v>25000</v>
      </c>
      <c r="AH78" s="133">
        <f t="shared" si="22"/>
        <v>4166.666666666667</v>
      </c>
      <c r="AI78" s="132" t="e">
        <f>LOOKUP(AH78,#REF!,#REF!)</f>
        <v>#REF!</v>
      </c>
      <c r="AJ78" s="108">
        <f t="shared" si="23"/>
        <v>300000</v>
      </c>
      <c r="AK78" s="95">
        <v>298</v>
      </c>
      <c r="AL78" s="95">
        <v>585</v>
      </c>
      <c r="AM78" s="95">
        <v>0</v>
      </c>
      <c r="AN78" s="95">
        <v>0</v>
      </c>
      <c r="AO78" s="250">
        <f t="shared" si="24"/>
        <v>883</v>
      </c>
      <c r="AP78" s="311">
        <v>1272</v>
      </c>
      <c r="AQ78" s="251">
        <f t="shared" si="25"/>
        <v>424</v>
      </c>
      <c r="AR78" s="133" t="str">
        <f t="shared" si="26"/>
        <v>3</v>
      </c>
      <c r="AS78" s="140" t="s">
        <v>1167</v>
      </c>
      <c r="AT78" s="141">
        <v>11000</v>
      </c>
      <c r="AU78" s="141">
        <v>200</v>
      </c>
      <c r="AV78" s="213">
        <f t="shared" si="27"/>
        <v>8.0000000000000002E-3</v>
      </c>
      <c r="AW78" s="133" t="str">
        <f t="shared" si="28"/>
        <v>0</v>
      </c>
      <c r="AX78" s="141" t="s">
        <v>76</v>
      </c>
      <c r="AY78" s="141" t="s">
        <v>76</v>
      </c>
      <c r="AZ78" s="141">
        <v>43183</v>
      </c>
      <c r="BA78" s="207">
        <f t="shared" si="29"/>
        <v>-18183</v>
      </c>
      <c r="BB78" s="207">
        <f t="shared" si="30"/>
        <v>518196</v>
      </c>
      <c r="BC78" s="150" t="s">
        <v>1186</v>
      </c>
      <c r="BD78" s="158" t="s">
        <v>150</v>
      </c>
      <c r="BE78" s="151" t="s">
        <v>1204</v>
      </c>
      <c r="BF78" s="158" t="s">
        <v>1276</v>
      </c>
      <c r="BG78" s="164" t="str">
        <f t="shared" si="31"/>
        <v>0</v>
      </c>
      <c r="BH78" s="169">
        <v>0</v>
      </c>
      <c r="BI78" s="133" t="e">
        <f>LOOKUP($BH78,#REF!,#REF!)</f>
        <v>#REF!</v>
      </c>
      <c r="BJ78" s="233">
        <v>0</v>
      </c>
      <c r="BK78" s="158" t="s">
        <v>1409</v>
      </c>
      <c r="BL78" s="158" t="s">
        <v>1379</v>
      </c>
      <c r="BM78" s="176">
        <v>0</v>
      </c>
      <c r="BN78" s="158" t="s">
        <v>1379</v>
      </c>
      <c r="BO78" s="11" t="str">
        <f t="shared" si="20"/>
        <v>0</v>
      </c>
      <c r="BP78" s="248">
        <v>4000000</v>
      </c>
      <c r="BQ78" s="233">
        <v>0</v>
      </c>
      <c r="BR78" s="233">
        <v>0</v>
      </c>
      <c r="BS78" s="233">
        <v>0</v>
      </c>
      <c r="BT78" s="246">
        <f t="shared" si="32"/>
        <v>4000000</v>
      </c>
      <c r="BU78" s="10" t="e">
        <f t="shared" si="33"/>
        <v>#REF!</v>
      </c>
      <c r="BV78" s="12">
        <f t="shared" si="34"/>
        <v>0</v>
      </c>
      <c r="BW78" s="12" t="e">
        <f t="shared" si="35"/>
        <v>#REF!</v>
      </c>
    </row>
    <row r="79" spans="1:75" ht="51.75" customHeight="1">
      <c r="A79" s="1" t="s">
        <v>73</v>
      </c>
      <c r="B79" s="181" t="s">
        <v>1506</v>
      </c>
      <c r="C79" s="53" t="s">
        <v>136</v>
      </c>
      <c r="D79" s="1">
        <v>73</v>
      </c>
      <c r="E79" s="54" t="s">
        <v>318</v>
      </c>
      <c r="F79" s="54" t="s">
        <v>319</v>
      </c>
      <c r="G79" s="55" t="s">
        <v>304</v>
      </c>
      <c r="H79" s="62" t="s">
        <v>89</v>
      </c>
      <c r="I79" s="63">
        <v>36679</v>
      </c>
      <c r="J79" s="64" t="s">
        <v>549</v>
      </c>
      <c r="K79" s="80" t="s">
        <v>106</v>
      </c>
      <c r="L79" s="64" t="s">
        <v>77</v>
      </c>
      <c r="M79" s="66" t="s">
        <v>550</v>
      </c>
      <c r="N79" s="81" t="s">
        <v>917</v>
      </c>
      <c r="O79" s="82" t="s">
        <v>918</v>
      </c>
      <c r="P79" s="83" t="s">
        <v>919</v>
      </c>
      <c r="Q79" s="83" t="s">
        <v>112</v>
      </c>
      <c r="R79" s="81" t="s">
        <v>112</v>
      </c>
      <c r="S79" s="84">
        <v>3750</v>
      </c>
      <c r="T79" s="85" t="s">
        <v>74</v>
      </c>
      <c r="U79" s="85" t="s">
        <v>75</v>
      </c>
      <c r="W79" s="102" t="s">
        <v>122</v>
      </c>
      <c r="X79" s="103">
        <v>8</v>
      </c>
      <c r="Y79" s="108" t="str">
        <f t="shared" si="18"/>
        <v>5</v>
      </c>
      <c r="Z79" s="103">
        <v>2</v>
      </c>
      <c r="AA79" s="115" t="str">
        <f t="shared" si="19"/>
        <v>1</v>
      </c>
      <c r="AB79" s="116">
        <v>3</v>
      </c>
      <c r="AC79" s="117">
        <v>6000</v>
      </c>
      <c r="AD79" s="64">
        <v>32000</v>
      </c>
      <c r="AE79" s="64">
        <v>0</v>
      </c>
      <c r="AF79" s="64">
        <v>0</v>
      </c>
      <c r="AG79" s="108">
        <f t="shared" si="21"/>
        <v>38000</v>
      </c>
      <c r="AH79" s="133">
        <f t="shared" si="22"/>
        <v>3454.5454545454545</v>
      </c>
      <c r="AI79" s="132" t="e">
        <f>LOOKUP(AH79,#REF!,#REF!)</f>
        <v>#REF!</v>
      </c>
      <c r="AJ79" s="108">
        <f t="shared" si="23"/>
        <v>456000</v>
      </c>
      <c r="AK79" s="84">
        <v>490</v>
      </c>
      <c r="AL79" s="84">
        <v>2330</v>
      </c>
      <c r="AM79" s="84">
        <v>0</v>
      </c>
      <c r="AN79" s="84">
        <v>0</v>
      </c>
      <c r="AO79" s="250">
        <f t="shared" si="24"/>
        <v>2820</v>
      </c>
      <c r="AP79" s="311">
        <v>1273</v>
      </c>
      <c r="AQ79" s="251">
        <f t="shared" si="25"/>
        <v>636.5</v>
      </c>
      <c r="AR79" s="133" t="str">
        <f t="shared" si="26"/>
        <v>2</v>
      </c>
      <c r="AS79" s="136" t="s">
        <v>1168</v>
      </c>
      <c r="AT79" s="137">
        <v>3000</v>
      </c>
      <c r="AU79" s="137">
        <v>1000</v>
      </c>
      <c r="AV79" s="213">
        <f t="shared" si="27"/>
        <v>2.6315789473684209E-2</v>
      </c>
      <c r="AW79" s="133" t="str">
        <f t="shared" si="28"/>
        <v>0</v>
      </c>
      <c r="AX79" s="137">
        <v>20000</v>
      </c>
      <c r="AY79" s="137">
        <v>2000</v>
      </c>
      <c r="AZ79" s="137">
        <v>60320</v>
      </c>
      <c r="BA79" s="207">
        <f t="shared" si="29"/>
        <v>-22320</v>
      </c>
      <c r="BB79" s="207">
        <f t="shared" si="30"/>
        <v>723840</v>
      </c>
      <c r="BC79" s="142" t="s">
        <v>1186</v>
      </c>
      <c r="BD79" s="144" t="s">
        <v>1277</v>
      </c>
      <c r="BE79" s="143" t="s">
        <v>1197</v>
      </c>
      <c r="BF79" s="144" t="s">
        <v>1278</v>
      </c>
      <c r="BG79" s="164" t="str">
        <f t="shared" si="31"/>
        <v>0</v>
      </c>
      <c r="BH79" s="169">
        <v>0</v>
      </c>
      <c r="BI79" s="133" t="e">
        <f>LOOKUP($BH79,#REF!,#REF!)</f>
        <v>#REF!</v>
      </c>
      <c r="BJ79" s="233">
        <v>0</v>
      </c>
      <c r="BK79" s="144" t="s">
        <v>76</v>
      </c>
      <c r="BL79" s="144" t="s">
        <v>76</v>
      </c>
      <c r="BM79" s="176">
        <v>0</v>
      </c>
      <c r="BN79" s="144" t="s">
        <v>76</v>
      </c>
      <c r="BO79" s="11" t="str">
        <f t="shared" si="20"/>
        <v>0</v>
      </c>
      <c r="BP79" s="233">
        <v>0</v>
      </c>
      <c r="BQ79" s="233">
        <v>0</v>
      </c>
      <c r="BR79" s="233">
        <v>0</v>
      </c>
      <c r="BS79" s="233">
        <v>0</v>
      </c>
      <c r="BT79" s="246">
        <f t="shared" si="32"/>
        <v>0</v>
      </c>
      <c r="BU79" s="10" t="e">
        <f t="shared" si="33"/>
        <v>#REF!</v>
      </c>
      <c r="BV79" s="12">
        <f t="shared" si="34"/>
        <v>0</v>
      </c>
      <c r="BW79" s="12" t="e">
        <f t="shared" si="35"/>
        <v>#REF!</v>
      </c>
    </row>
    <row r="80" spans="1:75" ht="51.75" customHeight="1">
      <c r="A80" s="1" t="s">
        <v>73</v>
      </c>
      <c r="B80" s="182" t="s">
        <v>1507</v>
      </c>
      <c r="C80" s="53" t="s">
        <v>136</v>
      </c>
      <c r="D80" s="1">
        <v>74</v>
      </c>
      <c r="E80" s="56" t="s">
        <v>320</v>
      </c>
      <c r="F80" s="56" t="s">
        <v>321</v>
      </c>
      <c r="G80" s="57" t="s">
        <v>304</v>
      </c>
      <c r="H80" s="67" t="s">
        <v>89</v>
      </c>
      <c r="I80" s="68">
        <v>36452</v>
      </c>
      <c r="J80" s="69" t="s">
        <v>551</v>
      </c>
      <c r="K80" s="78" t="s">
        <v>98</v>
      </c>
      <c r="L80" s="69" t="s">
        <v>91</v>
      </c>
      <c r="M80" s="71" t="s">
        <v>552</v>
      </c>
      <c r="N80" s="86" t="s">
        <v>920</v>
      </c>
      <c r="O80" s="87" t="s">
        <v>921</v>
      </c>
      <c r="P80" s="88" t="s">
        <v>922</v>
      </c>
      <c r="Q80" s="88" t="s">
        <v>119</v>
      </c>
      <c r="R80" s="88" t="s">
        <v>119</v>
      </c>
      <c r="S80" s="89">
        <v>600</v>
      </c>
      <c r="T80" s="90" t="s">
        <v>74</v>
      </c>
      <c r="U80" s="90" t="s">
        <v>75</v>
      </c>
      <c r="W80" s="98" t="s">
        <v>1091</v>
      </c>
      <c r="X80" s="104">
        <v>4</v>
      </c>
      <c r="Y80" s="108" t="str">
        <f t="shared" si="18"/>
        <v>3</v>
      </c>
      <c r="Z80" s="104">
        <v>2</v>
      </c>
      <c r="AA80" s="115" t="str">
        <f t="shared" si="19"/>
        <v>1</v>
      </c>
      <c r="AB80" s="118">
        <v>1</v>
      </c>
      <c r="AC80" s="119">
        <v>27500</v>
      </c>
      <c r="AD80" s="69">
        <v>0</v>
      </c>
      <c r="AE80" s="122">
        <v>10000</v>
      </c>
      <c r="AF80" s="69">
        <v>0</v>
      </c>
      <c r="AG80" s="108">
        <f t="shared" si="21"/>
        <v>37500</v>
      </c>
      <c r="AH80" s="133">
        <f t="shared" si="22"/>
        <v>7500</v>
      </c>
      <c r="AI80" s="132" t="e">
        <f>LOOKUP(AH80,#REF!,#REF!)</f>
        <v>#REF!</v>
      </c>
      <c r="AJ80" s="108">
        <f t="shared" si="23"/>
        <v>450000</v>
      </c>
      <c r="AK80" s="89">
        <v>381</v>
      </c>
      <c r="AL80" s="89">
        <v>3411</v>
      </c>
      <c r="AM80" s="89">
        <v>0</v>
      </c>
      <c r="AN80" s="89">
        <v>78</v>
      </c>
      <c r="AO80" s="250">
        <f t="shared" si="24"/>
        <v>3870</v>
      </c>
      <c r="AP80" s="311">
        <v>1274</v>
      </c>
      <c r="AQ80" s="251">
        <f t="shared" si="25"/>
        <v>637</v>
      </c>
      <c r="AR80" s="133" t="str">
        <f t="shared" si="26"/>
        <v>2</v>
      </c>
      <c r="AS80" s="138" t="s">
        <v>1169</v>
      </c>
      <c r="AT80" s="139">
        <v>15000</v>
      </c>
      <c r="AU80" s="139">
        <v>1000</v>
      </c>
      <c r="AV80" s="213">
        <f t="shared" si="27"/>
        <v>2.6666666666666668E-2</v>
      </c>
      <c r="AW80" s="133" t="str">
        <f t="shared" si="28"/>
        <v>0</v>
      </c>
      <c r="AX80" s="139" t="s">
        <v>76</v>
      </c>
      <c r="AY80" s="139">
        <v>2000</v>
      </c>
      <c r="AZ80" s="139">
        <v>53870</v>
      </c>
      <c r="BA80" s="207">
        <f t="shared" si="29"/>
        <v>-16370</v>
      </c>
      <c r="BB80" s="207">
        <f t="shared" si="30"/>
        <v>646440</v>
      </c>
      <c r="BC80" s="145" t="s">
        <v>143</v>
      </c>
      <c r="BD80" s="149" t="s">
        <v>76</v>
      </c>
      <c r="BE80" s="149" t="s">
        <v>76</v>
      </c>
      <c r="BF80" s="149" t="s">
        <v>76</v>
      </c>
      <c r="BG80" s="164" t="str">
        <f t="shared" si="31"/>
        <v>2</v>
      </c>
      <c r="BH80" s="170" t="s">
        <v>1339</v>
      </c>
      <c r="BI80" s="133" t="e">
        <f>LOOKUP($BH80,#REF!,#REF!)</f>
        <v>#REF!</v>
      </c>
      <c r="BJ80" s="171">
        <v>1500000</v>
      </c>
      <c r="BK80" s="146" t="s">
        <v>1417</v>
      </c>
      <c r="BL80" s="146" t="s">
        <v>1406</v>
      </c>
      <c r="BM80" s="176">
        <v>0</v>
      </c>
      <c r="BN80" s="146" t="s">
        <v>1406</v>
      </c>
      <c r="BO80" s="11" t="str">
        <f t="shared" si="20"/>
        <v>0</v>
      </c>
      <c r="BP80" s="234">
        <v>2000000</v>
      </c>
      <c r="BQ80" s="233">
        <v>0</v>
      </c>
      <c r="BR80" s="233">
        <v>0</v>
      </c>
      <c r="BS80" s="233">
        <v>0</v>
      </c>
      <c r="BT80" s="246">
        <f t="shared" si="32"/>
        <v>3500000</v>
      </c>
      <c r="BU80" s="10" t="e">
        <f t="shared" si="33"/>
        <v>#REF!</v>
      </c>
      <c r="BV80" s="12">
        <f t="shared" si="34"/>
        <v>0</v>
      </c>
      <c r="BW80" s="12" t="e">
        <f t="shared" si="35"/>
        <v>#REF!</v>
      </c>
    </row>
    <row r="81" spans="1:75" ht="51.75" customHeight="1">
      <c r="A81" s="1" t="s">
        <v>73</v>
      </c>
      <c r="B81" s="182" t="s">
        <v>1508</v>
      </c>
      <c r="C81" s="53" t="s">
        <v>136</v>
      </c>
      <c r="D81" s="1">
        <v>75</v>
      </c>
      <c r="E81" s="56" t="s">
        <v>322</v>
      </c>
      <c r="F81" s="56" t="s">
        <v>323</v>
      </c>
      <c r="G81" s="57" t="s">
        <v>304</v>
      </c>
      <c r="H81" s="67" t="s">
        <v>139</v>
      </c>
      <c r="I81" s="68">
        <v>36668</v>
      </c>
      <c r="J81" s="69" t="s">
        <v>553</v>
      </c>
      <c r="K81" s="70" t="s">
        <v>98</v>
      </c>
      <c r="L81" s="69" t="s">
        <v>91</v>
      </c>
      <c r="M81" s="71" t="s">
        <v>554</v>
      </c>
      <c r="N81" s="86" t="s">
        <v>923</v>
      </c>
      <c r="O81" s="87" t="s">
        <v>924</v>
      </c>
      <c r="P81" s="88" t="s">
        <v>925</v>
      </c>
      <c r="Q81" s="88" t="s">
        <v>926</v>
      </c>
      <c r="R81" s="86" t="s">
        <v>926</v>
      </c>
      <c r="S81" s="89" t="s">
        <v>115</v>
      </c>
      <c r="T81" s="90" t="s">
        <v>74</v>
      </c>
      <c r="U81" s="90" t="s">
        <v>75</v>
      </c>
      <c r="W81" s="105" t="s">
        <v>1092</v>
      </c>
      <c r="X81" s="104">
        <v>4</v>
      </c>
      <c r="Y81" s="108" t="str">
        <f t="shared" si="18"/>
        <v>3</v>
      </c>
      <c r="Z81" s="104">
        <v>1</v>
      </c>
      <c r="AA81" s="115" t="str">
        <f t="shared" si="19"/>
        <v>1</v>
      </c>
      <c r="AB81" s="118">
        <v>1</v>
      </c>
      <c r="AC81" s="119">
        <v>28600</v>
      </c>
      <c r="AD81" s="69">
        <v>0</v>
      </c>
      <c r="AE81" s="69">
        <v>0</v>
      </c>
      <c r="AF81" s="69">
        <v>0</v>
      </c>
      <c r="AG81" s="108">
        <f t="shared" si="21"/>
        <v>28600</v>
      </c>
      <c r="AH81" s="133">
        <f t="shared" si="22"/>
        <v>5720</v>
      </c>
      <c r="AI81" s="132" t="e">
        <f>LOOKUP(AH81,#REF!,#REF!)</f>
        <v>#REF!</v>
      </c>
      <c r="AJ81" s="108">
        <f t="shared" si="23"/>
        <v>343200</v>
      </c>
      <c r="AK81" s="89">
        <v>340</v>
      </c>
      <c r="AL81" s="89">
        <v>3521</v>
      </c>
      <c r="AM81" s="89">
        <v>0</v>
      </c>
      <c r="AN81" s="89">
        <v>125</v>
      </c>
      <c r="AO81" s="250">
        <f t="shared" si="24"/>
        <v>3986</v>
      </c>
      <c r="AP81" s="311">
        <v>1275</v>
      </c>
      <c r="AQ81" s="251">
        <f t="shared" si="25"/>
        <v>1275</v>
      </c>
      <c r="AR81" s="133" t="str">
        <f t="shared" si="26"/>
        <v>2</v>
      </c>
      <c r="AS81" s="138" t="s">
        <v>1170</v>
      </c>
      <c r="AT81" s="139">
        <v>10000</v>
      </c>
      <c r="AU81" s="139">
        <v>1000</v>
      </c>
      <c r="AV81" s="213">
        <f t="shared" si="27"/>
        <v>3.4965034965034968E-2</v>
      </c>
      <c r="AW81" s="133" t="str">
        <f t="shared" si="28"/>
        <v>0</v>
      </c>
      <c r="AX81" s="139">
        <v>10000</v>
      </c>
      <c r="AY81" s="139">
        <v>5000</v>
      </c>
      <c r="AZ81" s="139">
        <v>43500</v>
      </c>
      <c r="BA81" s="207">
        <f t="shared" si="29"/>
        <v>-14900</v>
      </c>
      <c r="BB81" s="207">
        <f t="shared" si="30"/>
        <v>522000</v>
      </c>
      <c r="BC81" s="145" t="s">
        <v>1186</v>
      </c>
      <c r="BD81" s="146" t="s">
        <v>1199</v>
      </c>
      <c r="BE81" s="149" t="s">
        <v>1197</v>
      </c>
      <c r="BF81" s="146" t="s">
        <v>1279</v>
      </c>
      <c r="BG81" s="164" t="str">
        <f t="shared" si="31"/>
        <v>0</v>
      </c>
      <c r="BH81" s="169">
        <v>0</v>
      </c>
      <c r="BI81" s="133" t="e">
        <f>LOOKUP($BH81,#REF!,#REF!)</f>
        <v>#REF!</v>
      </c>
      <c r="BJ81" s="233">
        <v>0</v>
      </c>
      <c r="BK81" s="146" t="s">
        <v>76</v>
      </c>
      <c r="BL81" s="146" t="s">
        <v>76</v>
      </c>
      <c r="BM81" s="176">
        <v>0</v>
      </c>
      <c r="BN81" s="146" t="s">
        <v>76</v>
      </c>
      <c r="BO81" s="11" t="str">
        <f t="shared" si="20"/>
        <v>0</v>
      </c>
      <c r="BP81" s="233">
        <v>0</v>
      </c>
      <c r="BQ81" s="233">
        <v>0</v>
      </c>
      <c r="BR81" s="233">
        <v>0</v>
      </c>
      <c r="BS81" s="233">
        <v>0</v>
      </c>
      <c r="BT81" s="246">
        <f t="shared" si="32"/>
        <v>0</v>
      </c>
      <c r="BU81" s="10" t="e">
        <f t="shared" si="33"/>
        <v>#REF!</v>
      </c>
      <c r="BV81" s="12">
        <f t="shared" si="34"/>
        <v>0</v>
      </c>
      <c r="BW81" s="12" t="e">
        <f t="shared" si="35"/>
        <v>#REF!</v>
      </c>
    </row>
    <row r="82" spans="1:75" ht="51.75" customHeight="1">
      <c r="A82" s="1" t="s">
        <v>73</v>
      </c>
      <c r="B82" s="182" t="s">
        <v>1509</v>
      </c>
      <c r="C82" s="53" t="s">
        <v>136</v>
      </c>
      <c r="D82" s="1">
        <v>76</v>
      </c>
      <c r="E82" s="56" t="s">
        <v>324</v>
      </c>
      <c r="F82" s="56" t="s">
        <v>325</v>
      </c>
      <c r="G82" s="57" t="s">
        <v>304</v>
      </c>
      <c r="H82" s="67" t="s">
        <v>89</v>
      </c>
      <c r="I82" s="68">
        <v>36550</v>
      </c>
      <c r="J82" s="69" t="s">
        <v>555</v>
      </c>
      <c r="K82" s="78" t="s">
        <v>412</v>
      </c>
      <c r="L82" s="69" t="s">
        <v>91</v>
      </c>
      <c r="M82" s="71" t="s">
        <v>556</v>
      </c>
      <c r="N82" s="86" t="s">
        <v>927</v>
      </c>
      <c r="O82" s="87" t="s">
        <v>928</v>
      </c>
      <c r="P82" s="88" t="s">
        <v>929</v>
      </c>
      <c r="Q82" s="88" t="s">
        <v>930</v>
      </c>
      <c r="R82" s="86" t="s">
        <v>930</v>
      </c>
      <c r="S82" s="89">
        <v>2750</v>
      </c>
      <c r="T82" s="90" t="s">
        <v>74</v>
      </c>
      <c r="U82" s="90" t="s">
        <v>620</v>
      </c>
      <c r="W82" s="98" t="s">
        <v>1093</v>
      </c>
      <c r="X82" s="104">
        <v>4</v>
      </c>
      <c r="Y82" s="108" t="str">
        <f t="shared" si="18"/>
        <v>3</v>
      </c>
      <c r="Z82" s="104">
        <v>2</v>
      </c>
      <c r="AA82" s="115" t="str">
        <f t="shared" si="19"/>
        <v>1</v>
      </c>
      <c r="AB82" s="118">
        <v>1</v>
      </c>
      <c r="AC82" s="119">
        <v>0</v>
      </c>
      <c r="AD82" s="69">
        <v>25000</v>
      </c>
      <c r="AE82" s="69">
        <v>0</v>
      </c>
      <c r="AF82" s="69">
        <v>0</v>
      </c>
      <c r="AG82" s="108">
        <f t="shared" si="21"/>
        <v>25000</v>
      </c>
      <c r="AH82" s="133">
        <f t="shared" si="22"/>
        <v>5000</v>
      </c>
      <c r="AI82" s="132" t="e">
        <f>LOOKUP(AH82,#REF!,#REF!)</f>
        <v>#REF!</v>
      </c>
      <c r="AJ82" s="108">
        <f t="shared" si="23"/>
        <v>300000</v>
      </c>
      <c r="AK82" s="89">
        <v>401</v>
      </c>
      <c r="AL82" s="89">
        <v>3602</v>
      </c>
      <c r="AM82" s="89">
        <v>2440</v>
      </c>
      <c r="AN82" s="89">
        <v>900</v>
      </c>
      <c r="AO82" s="250">
        <f t="shared" si="24"/>
        <v>7343</v>
      </c>
      <c r="AP82" s="311">
        <v>1276</v>
      </c>
      <c r="AQ82" s="251">
        <f t="shared" si="25"/>
        <v>638</v>
      </c>
      <c r="AR82" s="133" t="str">
        <f t="shared" si="26"/>
        <v>2</v>
      </c>
      <c r="AS82" s="138" t="s">
        <v>1171</v>
      </c>
      <c r="AT82" s="139">
        <v>7000</v>
      </c>
      <c r="AU82" s="139">
        <v>0</v>
      </c>
      <c r="AV82" s="213">
        <f t="shared" si="27"/>
        <v>0</v>
      </c>
      <c r="AW82" s="133" t="str">
        <f t="shared" si="28"/>
        <v>0</v>
      </c>
      <c r="AX82" s="139">
        <v>26500</v>
      </c>
      <c r="AY82" s="139">
        <v>10000</v>
      </c>
      <c r="AZ82" s="139">
        <v>105963</v>
      </c>
      <c r="BA82" s="207">
        <f t="shared" si="29"/>
        <v>-80963</v>
      </c>
      <c r="BB82" s="207">
        <f t="shared" si="30"/>
        <v>1271556</v>
      </c>
      <c r="BC82" s="145" t="s">
        <v>143</v>
      </c>
      <c r="BD82" s="149" t="s">
        <v>76</v>
      </c>
      <c r="BE82" s="149" t="s">
        <v>76</v>
      </c>
      <c r="BF82" s="149" t="s">
        <v>76</v>
      </c>
      <c r="BG82" s="164" t="str">
        <f t="shared" si="31"/>
        <v>2</v>
      </c>
      <c r="BH82" s="169">
        <v>0</v>
      </c>
      <c r="BI82" s="133" t="e">
        <f>LOOKUP($BH82,#REF!,#REF!)</f>
        <v>#REF!</v>
      </c>
      <c r="BJ82" s="233">
        <v>0</v>
      </c>
      <c r="BK82" s="149" t="s">
        <v>76</v>
      </c>
      <c r="BL82" s="149" t="s">
        <v>76</v>
      </c>
      <c r="BM82" s="176">
        <v>0</v>
      </c>
      <c r="BN82" s="149" t="s">
        <v>76</v>
      </c>
      <c r="BO82" s="11" t="str">
        <f t="shared" si="20"/>
        <v>0</v>
      </c>
      <c r="BP82" s="233">
        <v>0</v>
      </c>
      <c r="BQ82" s="233">
        <v>0</v>
      </c>
      <c r="BR82" s="233">
        <v>0</v>
      </c>
      <c r="BS82" s="233">
        <v>0</v>
      </c>
      <c r="BT82" s="246">
        <f t="shared" si="32"/>
        <v>0</v>
      </c>
      <c r="BU82" s="10" t="e">
        <f t="shared" si="33"/>
        <v>#REF!</v>
      </c>
      <c r="BV82" s="12">
        <f t="shared" si="34"/>
        <v>0</v>
      </c>
      <c r="BW82" s="12" t="e">
        <f t="shared" si="35"/>
        <v>#REF!</v>
      </c>
    </row>
    <row r="83" spans="1:75" ht="51.75" customHeight="1">
      <c r="A83" s="1" t="s">
        <v>73</v>
      </c>
      <c r="B83" s="182" t="s">
        <v>1510</v>
      </c>
      <c r="C83" s="53" t="s">
        <v>136</v>
      </c>
      <c r="D83" s="1">
        <v>77</v>
      </c>
      <c r="E83" s="56" t="s">
        <v>326</v>
      </c>
      <c r="F83" s="56" t="s">
        <v>327</v>
      </c>
      <c r="G83" s="57" t="s">
        <v>304</v>
      </c>
      <c r="H83" s="67" t="s">
        <v>89</v>
      </c>
      <c r="I83" s="68">
        <v>36024</v>
      </c>
      <c r="J83" s="69" t="s">
        <v>557</v>
      </c>
      <c r="K83" s="78" t="s">
        <v>100</v>
      </c>
      <c r="L83" s="69" t="s">
        <v>91</v>
      </c>
      <c r="M83" s="71" t="s">
        <v>558</v>
      </c>
      <c r="N83" s="86" t="s">
        <v>931</v>
      </c>
      <c r="O83" s="87" t="s">
        <v>932</v>
      </c>
      <c r="P83" s="88" t="s">
        <v>933</v>
      </c>
      <c r="Q83" s="88" t="s">
        <v>934</v>
      </c>
      <c r="R83" s="86" t="s">
        <v>934</v>
      </c>
      <c r="S83" s="89"/>
      <c r="T83" s="90" t="s">
        <v>74</v>
      </c>
      <c r="U83" s="90" t="s">
        <v>75</v>
      </c>
      <c r="W83" s="98" t="s">
        <v>1094</v>
      </c>
      <c r="X83" s="104">
        <v>5</v>
      </c>
      <c r="Y83" s="108" t="str">
        <f t="shared" si="18"/>
        <v>3</v>
      </c>
      <c r="Z83" s="104">
        <v>2</v>
      </c>
      <c r="AA83" s="115" t="str">
        <f t="shared" si="19"/>
        <v>1</v>
      </c>
      <c r="AB83" s="118">
        <v>1</v>
      </c>
      <c r="AC83" s="119">
        <v>30000</v>
      </c>
      <c r="AD83" s="69">
        <v>0</v>
      </c>
      <c r="AE83" s="69">
        <v>0</v>
      </c>
      <c r="AF83" s="69">
        <v>0</v>
      </c>
      <c r="AG83" s="108">
        <f t="shared" si="21"/>
        <v>30000</v>
      </c>
      <c r="AH83" s="133">
        <f t="shared" si="22"/>
        <v>5000</v>
      </c>
      <c r="AI83" s="132" t="e">
        <f>LOOKUP(AH83,#REF!,#REF!)</f>
        <v>#REF!</v>
      </c>
      <c r="AJ83" s="108">
        <f t="shared" si="23"/>
        <v>360000</v>
      </c>
      <c r="AK83" s="89">
        <v>350</v>
      </c>
      <c r="AL83" s="89">
        <v>6000</v>
      </c>
      <c r="AM83" s="89">
        <v>0</v>
      </c>
      <c r="AN83" s="122">
        <v>1080</v>
      </c>
      <c r="AO83" s="250">
        <f t="shared" si="24"/>
        <v>7430</v>
      </c>
      <c r="AP83" s="311">
        <v>1277</v>
      </c>
      <c r="AQ83" s="251">
        <f t="shared" si="25"/>
        <v>638.5</v>
      </c>
      <c r="AR83" s="133" t="str">
        <f t="shared" si="26"/>
        <v>2</v>
      </c>
      <c r="AS83" s="138" t="s">
        <v>1172</v>
      </c>
      <c r="AT83" s="139">
        <v>10000</v>
      </c>
      <c r="AU83" s="139">
        <v>0</v>
      </c>
      <c r="AV83" s="213">
        <f t="shared" si="27"/>
        <v>0</v>
      </c>
      <c r="AW83" s="133" t="str">
        <f t="shared" si="28"/>
        <v>0</v>
      </c>
      <c r="AX83" s="139" t="s">
        <v>76</v>
      </c>
      <c r="AY83" s="139">
        <v>6000</v>
      </c>
      <c r="AZ83" s="139">
        <v>50700</v>
      </c>
      <c r="BA83" s="207">
        <f t="shared" si="29"/>
        <v>-20700</v>
      </c>
      <c r="BB83" s="207">
        <f t="shared" si="30"/>
        <v>608400</v>
      </c>
      <c r="BC83" s="145" t="s">
        <v>143</v>
      </c>
      <c r="BD83" s="149" t="s">
        <v>76</v>
      </c>
      <c r="BE83" s="149" t="s">
        <v>76</v>
      </c>
      <c r="BF83" s="149" t="s">
        <v>76</v>
      </c>
      <c r="BG83" s="164" t="str">
        <f t="shared" si="31"/>
        <v>2</v>
      </c>
      <c r="BH83" s="169">
        <v>0</v>
      </c>
      <c r="BI83" s="133" t="e">
        <f>LOOKUP($BH83,#REF!,#REF!)</f>
        <v>#REF!</v>
      </c>
      <c r="BJ83" s="233">
        <v>0</v>
      </c>
      <c r="BK83" s="146" t="s">
        <v>1418</v>
      </c>
      <c r="BL83" s="146" t="s">
        <v>1419</v>
      </c>
      <c r="BM83" s="176">
        <v>0</v>
      </c>
      <c r="BN83" s="146" t="s">
        <v>1419</v>
      </c>
      <c r="BO83" s="11" t="str">
        <f t="shared" si="20"/>
        <v>0</v>
      </c>
      <c r="BP83" s="171">
        <v>2800000</v>
      </c>
      <c r="BQ83" s="233">
        <v>0</v>
      </c>
      <c r="BR83" s="233">
        <v>0</v>
      </c>
      <c r="BS83" s="233">
        <v>0</v>
      </c>
      <c r="BT83" s="246">
        <f t="shared" si="32"/>
        <v>2800000</v>
      </c>
      <c r="BU83" s="10" t="e">
        <f t="shared" si="33"/>
        <v>#REF!</v>
      </c>
      <c r="BV83" s="12">
        <f t="shared" si="34"/>
        <v>0</v>
      </c>
      <c r="BW83" s="12" t="e">
        <f t="shared" si="35"/>
        <v>#REF!</v>
      </c>
    </row>
    <row r="84" spans="1:75" ht="51.75" customHeight="1">
      <c r="A84" s="1" t="s">
        <v>73</v>
      </c>
      <c r="B84" s="182" t="s">
        <v>1511</v>
      </c>
      <c r="C84" s="53" t="s">
        <v>136</v>
      </c>
      <c r="D84" s="1">
        <v>78</v>
      </c>
      <c r="E84" s="56" t="s">
        <v>328</v>
      </c>
      <c r="F84" s="56" t="s">
        <v>93</v>
      </c>
      <c r="G84" s="57" t="s">
        <v>304</v>
      </c>
      <c r="H84" s="67" t="s">
        <v>89</v>
      </c>
      <c r="I84" s="68">
        <v>35838</v>
      </c>
      <c r="J84" s="69" t="s">
        <v>559</v>
      </c>
      <c r="K84" s="78" t="s">
        <v>560</v>
      </c>
      <c r="L84" s="69" t="s">
        <v>77</v>
      </c>
      <c r="M84" s="71" t="s">
        <v>561</v>
      </c>
      <c r="N84" s="86" t="s">
        <v>935</v>
      </c>
      <c r="O84" s="87" t="s">
        <v>936</v>
      </c>
      <c r="P84" s="88" t="s">
        <v>937</v>
      </c>
      <c r="Q84" s="88" t="s">
        <v>938</v>
      </c>
      <c r="R84" s="86" t="s">
        <v>938</v>
      </c>
      <c r="S84" s="89">
        <v>3000</v>
      </c>
      <c r="T84" s="90" t="s">
        <v>74</v>
      </c>
      <c r="U84" s="90" t="s">
        <v>75</v>
      </c>
      <c r="W84" s="98" t="s">
        <v>1095</v>
      </c>
      <c r="X84" s="104">
        <v>5</v>
      </c>
      <c r="Y84" s="108" t="str">
        <f t="shared" si="18"/>
        <v>3</v>
      </c>
      <c r="Z84" s="104">
        <v>0</v>
      </c>
      <c r="AA84" s="115" t="str">
        <f t="shared" si="19"/>
        <v>1</v>
      </c>
      <c r="AB84" s="118">
        <v>1</v>
      </c>
      <c r="AC84" s="119">
        <v>72800</v>
      </c>
      <c r="AD84" s="69">
        <v>0</v>
      </c>
      <c r="AE84" s="69">
        <v>0</v>
      </c>
      <c r="AF84" s="69">
        <v>0</v>
      </c>
      <c r="AG84" s="108">
        <f t="shared" si="21"/>
        <v>72800</v>
      </c>
      <c r="AH84" s="133">
        <f t="shared" si="22"/>
        <v>12133.333333333334</v>
      </c>
      <c r="AI84" s="132" t="e">
        <f>LOOKUP(AH84,#REF!,#REF!)</f>
        <v>#REF!</v>
      </c>
      <c r="AJ84" s="108">
        <f t="shared" si="23"/>
        <v>873600</v>
      </c>
      <c r="AK84" s="89">
        <v>0</v>
      </c>
      <c r="AL84" s="89">
        <v>2100</v>
      </c>
      <c r="AM84" s="89">
        <v>0</v>
      </c>
      <c r="AN84" s="89">
        <v>0</v>
      </c>
      <c r="AO84" s="250">
        <f t="shared" si="24"/>
        <v>2100</v>
      </c>
      <c r="AP84" s="311">
        <v>1278</v>
      </c>
      <c r="AQ84" s="251" t="e">
        <f t="shared" si="25"/>
        <v>#DIV/0!</v>
      </c>
      <c r="AR84" s="133" t="e">
        <f t="shared" si="26"/>
        <v>#DIV/0!</v>
      </c>
      <c r="AS84" s="138" t="s">
        <v>1173</v>
      </c>
      <c r="AT84" s="139">
        <v>15000</v>
      </c>
      <c r="AU84" s="139">
        <v>1500</v>
      </c>
      <c r="AV84" s="213">
        <f t="shared" si="27"/>
        <v>2.0604395604395604E-2</v>
      </c>
      <c r="AW84" s="133" t="str">
        <f t="shared" si="28"/>
        <v>0</v>
      </c>
      <c r="AX84" s="139" t="s">
        <v>76</v>
      </c>
      <c r="AY84" s="139">
        <v>20000</v>
      </c>
      <c r="AZ84" s="139">
        <v>66600</v>
      </c>
      <c r="BA84" s="207">
        <f t="shared" si="29"/>
        <v>6200</v>
      </c>
      <c r="BB84" s="207">
        <f t="shared" si="30"/>
        <v>799200</v>
      </c>
      <c r="BC84" s="145" t="s">
        <v>143</v>
      </c>
      <c r="BD84" s="149" t="s">
        <v>76</v>
      </c>
      <c r="BE84" s="149" t="s">
        <v>76</v>
      </c>
      <c r="BF84" s="149" t="s">
        <v>76</v>
      </c>
      <c r="BG84" s="164" t="str">
        <f t="shared" si="31"/>
        <v>2</v>
      </c>
      <c r="BH84" s="169">
        <v>0</v>
      </c>
      <c r="BI84" s="133" t="e">
        <f>LOOKUP($BH84,#REF!,#REF!)</f>
        <v>#REF!</v>
      </c>
      <c r="BJ84" s="233">
        <v>0</v>
      </c>
      <c r="BK84" s="146" t="s">
        <v>1420</v>
      </c>
      <c r="BL84" s="146" t="s">
        <v>1421</v>
      </c>
      <c r="BM84" s="176">
        <v>0</v>
      </c>
      <c r="BN84" s="146" t="s">
        <v>1421</v>
      </c>
      <c r="BO84" s="11" t="str">
        <f t="shared" si="20"/>
        <v>0</v>
      </c>
      <c r="BP84" s="171">
        <v>1300000</v>
      </c>
      <c r="BQ84" s="233">
        <v>0</v>
      </c>
      <c r="BR84" s="233">
        <v>0</v>
      </c>
      <c r="BS84" s="233">
        <v>0</v>
      </c>
      <c r="BT84" s="246">
        <f t="shared" si="32"/>
        <v>1300000</v>
      </c>
      <c r="BU84" s="10" t="e">
        <f t="shared" si="33"/>
        <v>#REF!</v>
      </c>
      <c r="BV84" s="12">
        <f t="shared" si="34"/>
        <v>0</v>
      </c>
      <c r="BW84" s="12" t="e">
        <f t="shared" si="35"/>
        <v>#REF!</v>
      </c>
    </row>
    <row r="85" spans="1:75" ht="51.75" customHeight="1">
      <c r="A85" s="1" t="s">
        <v>73</v>
      </c>
      <c r="B85" s="182" t="s">
        <v>1512</v>
      </c>
      <c r="C85" s="53" t="s">
        <v>136</v>
      </c>
      <c r="D85" s="1">
        <v>79</v>
      </c>
      <c r="E85" s="56" t="s">
        <v>329</v>
      </c>
      <c r="F85" s="56" t="s">
        <v>330</v>
      </c>
      <c r="G85" s="57" t="s">
        <v>304</v>
      </c>
      <c r="H85" s="67" t="s">
        <v>89</v>
      </c>
      <c r="I85" s="68">
        <v>36378</v>
      </c>
      <c r="J85" s="69" t="s">
        <v>562</v>
      </c>
      <c r="K85" s="78" t="s">
        <v>377</v>
      </c>
      <c r="L85" s="69" t="s">
        <v>91</v>
      </c>
      <c r="M85" s="71" t="s">
        <v>563</v>
      </c>
      <c r="N85" s="99" t="s">
        <v>939</v>
      </c>
      <c r="O85" s="87" t="s">
        <v>940</v>
      </c>
      <c r="P85" s="88" t="s">
        <v>941</v>
      </c>
      <c r="Q85" s="88" t="s">
        <v>942</v>
      </c>
      <c r="R85" s="86" t="s">
        <v>942</v>
      </c>
      <c r="S85" s="89">
        <v>7000</v>
      </c>
      <c r="T85" s="90" t="s">
        <v>74</v>
      </c>
      <c r="U85" s="90" t="s">
        <v>75</v>
      </c>
      <c r="W85" s="98" t="s">
        <v>1096</v>
      </c>
      <c r="X85" s="104">
        <v>5</v>
      </c>
      <c r="Y85" s="108" t="str">
        <f t="shared" si="18"/>
        <v>3</v>
      </c>
      <c r="Z85" s="104">
        <v>3</v>
      </c>
      <c r="AA85" s="115" t="str">
        <f t="shared" si="19"/>
        <v>1</v>
      </c>
      <c r="AB85" s="118">
        <v>1</v>
      </c>
      <c r="AC85" s="119">
        <v>40000</v>
      </c>
      <c r="AD85" s="69">
        <v>0</v>
      </c>
      <c r="AE85" s="69">
        <v>0</v>
      </c>
      <c r="AF85" s="69">
        <v>0</v>
      </c>
      <c r="AG85" s="108">
        <f t="shared" si="21"/>
        <v>40000</v>
      </c>
      <c r="AH85" s="133">
        <f t="shared" si="22"/>
        <v>6666.666666666667</v>
      </c>
      <c r="AI85" s="132" t="e">
        <f>LOOKUP(AH85,#REF!,#REF!)</f>
        <v>#REF!</v>
      </c>
      <c r="AJ85" s="108">
        <f t="shared" si="23"/>
        <v>480000</v>
      </c>
      <c r="AK85" s="122">
        <v>1500</v>
      </c>
      <c r="AL85" s="89">
        <v>1500</v>
      </c>
      <c r="AM85" s="89">
        <v>0</v>
      </c>
      <c r="AN85" s="89">
        <v>0</v>
      </c>
      <c r="AO85" s="250">
        <f t="shared" si="24"/>
        <v>3000</v>
      </c>
      <c r="AP85" s="311">
        <v>1279</v>
      </c>
      <c r="AQ85" s="251">
        <f t="shared" si="25"/>
        <v>426.33333333333331</v>
      </c>
      <c r="AR85" s="133" t="str">
        <f t="shared" si="26"/>
        <v>3</v>
      </c>
      <c r="AS85" s="138" t="s">
        <v>1174</v>
      </c>
      <c r="AT85" s="139">
        <v>25000</v>
      </c>
      <c r="AU85" s="139">
        <v>2000</v>
      </c>
      <c r="AV85" s="213">
        <f t="shared" si="27"/>
        <v>0.05</v>
      </c>
      <c r="AW85" s="133" t="str">
        <f t="shared" si="28"/>
        <v>0</v>
      </c>
      <c r="AX85" s="139">
        <v>26000</v>
      </c>
      <c r="AY85" s="139">
        <v>3000</v>
      </c>
      <c r="AZ85" s="139">
        <v>109500</v>
      </c>
      <c r="BA85" s="207">
        <f t="shared" si="29"/>
        <v>-69500</v>
      </c>
      <c r="BB85" s="207">
        <f t="shared" si="30"/>
        <v>1314000</v>
      </c>
      <c r="BC85" s="145" t="s">
        <v>1186</v>
      </c>
      <c r="BD85" s="146" t="s">
        <v>1280</v>
      </c>
      <c r="BE85" s="149" t="s">
        <v>1281</v>
      </c>
      <c r="BF85" s="146" t="s">
        <v>1282</v>
      </c>
      <c r="BG85" s="164" t="str">
        <f t="shared" si="31"/>
        <v>0</v>
      </c>
      <c r="BH85" s="169">
        <v>0</v>
      </c>
      <c r="BI85" s="133" t="e">
        <f>LOOKUP($BH85,#REF!,#REF!)</f>
        <v>#REF!</v>
      </c>
      <c r="BJ85" s="233">
        <v>0</v>
      </c>
      <c r="BK85" s="149" t="s">
        <v>76</v>
      </c>
      <c r="BL85" s="149" t="s">
        <v>76</v>
      </c>
      <c r="BM85" s="176">
        <v>0</v>
      </c>
      <c r="BN85" s="149" t="s">
        <v>76</v>
      </c>
      <c r="BO85" s="11" t="str">
        <f t="shared" si="20"/>
        <v>0</v>
      </c>
      <c r="BP85" s="233">
        <v>0</v>
      </c>
      <c r="BQ85" s="233">
        <v>0</v>
      </c>
      <c r="BR85" s="233">
        <v>0</v>
      </c>
      <c r="BS85" s="233">
        <v>0</v>
      </c>
      <c r="BT85" s="246">
        <f t="shared" si="32"/>
        <v>0</v>
      </c>
      <c r="BU85" s="10" t="e">
        <f t="shared" si="33"/>
        <v>#REF!</v>
      </c>
      <c r="BV85" s="12">
        <f t="shared" si="34"/>
        <v>0</v>
      </c>
      <c r="BW85" s="12" t="e">
        <f t="shared" si="35"/>
        <v>#REF!</v>
      </c>
    </row>
    <row r="86" spans="1:75" ht="51.75" customHeight="1">
      <c r="A86" s="1" t="s">
        <v>73</v>
      </c>
      <c r="B86" s="182" t="s">
        <v>1513</v>
      </c>
      <c r="C86" s="53" t="s">
        <v>136</v>
      </c>
      <c r="D86" s="1">
        <v>80</v>
      </c>
      <c r="E86" s="56" t="s">
        <v>331</v>
      </c>
      <c r="F86" s="56" t="s">
        <v>332</v>
      </c>
      <c r="G86" s="57" t="s">
        <v>304</v>
      </c>
      <c r="H86" s="67" t="s">
        <v>89</v>
      </c>
      <c r="I86" s="68">
        <v>36281</v>
      </c>
      <c r="J86" s="69" t="s">
        <v>564</v>
      </c>
      <c r="K86" s="78" t="s">
        <v>429</v>
      </c>
      <c r="L86" s="69" t="s">
        <v>77</v>
      </c>
      <c r="M86" s="71" t="s">
        <v>565</v>
      </c>
      <c r="N86" s="86" t="s">
        <v>943</v>
      </c>
      <c r="O86" s="87" t="s">
        <v>944</v>
      </c>
      <c r="P86" s="88" t="s">
        <v>945</v>
      </c>
      <c r="Q86" s="88" t="s">
        <v>155</v>
      </c>
      <c r="R86" s="86" t="s">
        <v>155</v>
      </c>
      <c r="S86" s="89">
        <v>2500</v>
      </c>
      <c r="T86" s="90" t="s">
        <v>74</v>
      </c>
      <c r="U86" s="90" t="s">
        <v>75</v>
      </c>
      <c r="W86" s="98" t="s">
        <v>1097</v>
      </c>
      <c r="X86" s="104">
        <v>5</v>
      </c>
      <c r="Y86" s="108" t="str">
        <f t="shared" si="18"/>
        <v>3</v>
      </c>
      <c r="Z86" s="104">
        <v>2</v>
      </c>
      <c r="AA86" s="115" t="str">
        <f t="shared" si="19"/>
        <v>1</v>
      </c>
      <c r="AB86" s="118">
        <v>1</v>
      </c>
      <c r="AC86" s="119">
        <v>43374</v>
      </c>
      <c r="AD86" s="69">
        <v>0</v>
      </c>
      <c r="AE86" s="69">
        <v>0</v>
      </c>
      <c r="AF86" s="69">
        <v>0</v>
      </c>
      <c r="AG86" s="108">
        <f t="shared" si="21"/>
        <v>43374</v>
      </c>
      <c r="AH86" s="133">
        <f t="shared" si="22"/>
        <v>7229</v>
      </c>
      <c r="AI86" s="132" t="e">
        <f>LOOKUP(AH86,#REF!,#REF!)</f>
        <v>#REF!</v>
      </c>
      <c r="AJ86" s="108">
        <f t="shared" si="23"/>
        <v>520488</v>
      </c>
      <c r="AK86" s="89">
        <v>0</v>
      </c>
      <c r="AL86" s="89">
        <v>940</v>
      </c>
      <c r="AM86" s="89">
        <v>0</v>
      </c>
      <c r="AN86" s="89">
        <v>0</v>
      </c>
      <c r="AO86" s="250">
        <f t="shared" si="24"/>
        <v>940</v>
      </c>
      <c r="AP86" s="311">
        <v>1280</v>
      </c>
      <c r="AQ86" s="251">
        <f t="shared" si="25"/>
        <v>640</v>
      </c>
      <c r="AR86" s="133" t="str">
        <f t="shared" si="26"/>
        <v>2</v>
      </c>
      <c r="AS86" s="138" t="s">
        <v>1154</v>
      </c>
      <c r="AT86" s="139">
        <v>8000</v>
      </c>
      <c r="AU86" s="139">
        <v>1200</v>
      </c>
      <c r="AV86" s="213">
        <f t="shared" si="27"/>
        <v>2.7666343892654585E-2</v>
      </c>
      <c r="AW86" s="133" t="str">
        <f t="shared" si="28"/>
        <v>0</v>
      </c>
      <c r="AX86" s="139">
        <v>2500</v>
      </c>
      <c r="AY86" s="139">
        <v>4000</v>
      </c>
      <c r="AZ86" s="139">
        <v>46200</v>
      </c>
      <c r="BA86" s="207">
        <f t="shared" si="29"/>
        <v>-2826</v>
      </c>
      <c r="BB86" s="207">
        <f t="shared" si="30"/>
        <v>554400</v>
      </c>
      <c r="BC86" s="145" t="s">
        <v>1186</v>
      </c>
      <c r="BD86" s="146" t="s">
        <v>1250</v>
      </c>
      <c r="BE86" s="149" t="s">
        <v>1223</v>
      </c>
      <c r="BF86" s="146" t="s">
        <v>1283</v>
      </c>
      <c r="BG86" s="164" t="str">
        <f t="shared" si="31"/>
        <v>0</v>
      </c>
      <c r="BH86" s="169">
        <v>0</v>
      </c>
      <c r="BI86" s="133" t="e">
        <f>LOOKUP($BH86,#REF!,#REF!)</f>
        <v>#REF!</v>
      </c>
      <c r="BJ86" s="233">
        <v>0</v>
      </c>
      <c r="BK86" s="149" t="s">
        <v>76</v>
      </c>
      <c r="BL86" s="149" t="s">
        <v>76</v>
      </c>
      <c r="BM86" s="176">
        <v>0</v>
      </c>
      <c r="BN86" s="149" t="s">
        <v>76</v>
      </c>
      <c r="BO86" s="11" t="str">
        <f t="shared" si="20"/>
        <v>0</v>
      </c>
      <c r="BP86" s="233">
        <v>0</v>
      </c>
      <c r="BQ86" s="233">
        <v>0</v>
      </c>
      <c r="BR86" s="233">
        <v>0</v>
      </c>
      <c r="BS86" s="233">
        <v>0</v>
      </c>
      <c r="BT86" s="246">
        <f t="shared" si="32"/>
        <v>0</v>
      </c>
      <c r="BU86" s="10" t="e">
        <f t="shared" si="33"/>
        <v>#REF!</v>
      </c>
      <c r="BV86" s="12">
        <f t="shared" si="34"/>
        <v>0</v>
      </c>
      <c r="BW86" s="12" t="e">
        <f t="shared" si="35"/>
        <v>#REF!</v>
      </c>
    </row>
    <row r="87" spans="1:75" ht="51.75" customHeight="1">
      <c r="A87" s="1" t="s">
        <v>73</v>
      </c>
      <c r="B87" s="182" t="s">
        <v>1514</v>
      </c>
      <c r="C87" s="53" t="s">
        <v>136</v>
      </c>
      <c r="D87" s="1">
        <v>81</v>
      </c>
      <c r="E87" s="56" t="s">
        <v>333</v>
      </c>
      <c r="F87" s="56" t="s">
        <v>149</v>
      </c>
      <c r="G87" s="57" t="s">
        <v>304</v>
      </c>
      <c r="H87" s="67" t="s">
        <v>89</v>
      </c>
      <c r="I87" s="68">
        <v>36351</v>
      </c>
      <c r="J87" s="69" t="s">
        <v>566</v>
      </c>
      <c r="K87" s="70" t="s">
        <v>99</v>
      </c>
      <c r="L87" s="69" t="s">
        <v>91</v>
      </c>
      <c r="M87" s="71" t="s">
        <v>567</v>
      </c>
      <c r="N87" s="86" t="s">
        <v>946</v>
      </c>
      <c r="O87" s="87" t="s">
        <v>947</v>
      </c>
      <c r="P87" s="88" t="s">
        <v>948</v>
      </c>
      <c r="Q87" s="88" t="s">
        <v>949</v>
      </c>
      <c r="R87" s="88" t="s">
        <v>949</v>
      </c>
      <c r="S87" s="89">
        <v>500</v>
      </c>
      <c r="T87" s="90" t="s">
        <v>74</v>
      </c>
      <c r="U87" s="90" t="s">
        <v>75</v>
      </c>
      <c r="W87" s="98" t="s">
        <v>1034</v>
      </c>
      <c r="X87" s="104">
        <v>9</v>
      </c>
      <c r="Y87" s="108" t="str">
        <f t="shared" si="18"/>
        <v>5</v>
      </c>
      <c r="Z87" s="104">
        <v>6</v>
      </c>
      <c r="AA87" s="115" t="str">
        <f t="shared" si="19"/>
        <v>3</v>
      </c>
      <c r="AB87" s="118">
        <v>3</v>
      </c>
      <c r="AC87" s="119">
        <v>10000</v>
      </c>
      <c r="AD87" s="69">
        <v>10000</v>
      </c>
      <c r="AE87" s="122">
        <v>17500</v>
      </c>
      <c r="AF87" s="69">
        <v>4000</v>
      </c>
      <c r="AG87" s="108">
        <f t="shared" si="21"/>
        <v>41500</v>
      </c>
      <c r="AH87" s="133">
        <f t="shared" si="22"/>
        <v>3458.3333333333335</v>
      </c>
      <c r="AI87" s="132" t="e">
        <f>LOOKUP(AH87,#REF!,#REF!)</f>
        <v>#REF!</v>
      </c>
      <c r="AJ87" s="108">
        <f t="shared" si="23"/>
        <v>498000</v>
      </c>
      <c r="AK87" s="89">
        <v>327</v>
      </c>
      <c r="AL87" s="89">
        <v>4643</v>
      </c>
      <c r="AM87" s="89">
        <v>0</v>
      </c>
      <c r="AN87" s="122">
        <v>1333</v>
      </c>
      <c r="AO87" s="250">
        <f t="shared" si="24"/>
        <v>6303</v>
      </c>
      <c r="AP87" s="311">
        <v>1281</v>
      </c>
      <c r="AQ87" s="251">
        <f t="shared" si="25"/>
        <v>213.5</v>
      </c>
      <c r="AR87" s="133" t="str">
        <f t="shared" si="26"/>
        <v>3</v>
      </c>
      <c r="AS87" s="138" t="s">
        <v>1175</v>
      </c>
      <c r="AT87" s="139">
        <v>7000</v>
      </c>
      <c r="AU87" s="139">
        <v>0</v>
      </c>
      <c r="AV87" s="213">
        <f t="shared" si="27"/>
        <v>0</v>
      </c>
      <c r="AW87" s="133" t="str">
        <f t="shared" si="28"/>
        <v>0</v>
      </c>
      <c r="AX87" s="139" t="s">
        <v>76</v>
      </c>
      <c r="AY87" s="139">
        <v>1500</v>
      </c>
      <c r="AZ87" s="139">
        <v>47900</v>
      </c>
      <c r="BA87" s="207">
        <f t="shared" si="29"/>
        <v>-6400</v>
      </c>
      <c r="BB87" s="207">
        <f t="shared" si="30"/>
        <v>574800</v>
      </c>
      <c r="BC87" s="145" t="s">
        <v>123</v>
      </c>
      <c r="BD87" s="146" t="s">
        <v>1284</v>
      </c>
      <c r="BE87" s="146" t="s">
        <v>1285</v>
      </c>
      <c r="BF87" s="146" t="s">
        <v>1286</v>
      </c>
      <c r="BG87" s="164" t="str">
        <f t="shared" si="31"/>
        <v>0</v>
      </c>
      <c r="BH87" s="169">
        <v>0</v>
      </c>
      <c r="BI87" s="133" t="e">
        <f>LOOKUP($BH87,#REF!,#REF!)</f>
        <v>#REF!</v>
      </c>
      <c r="BJ87" s="233">
        <v>0</v>
      </c>
      <c r="BK87" s="146" t="s">
        <v>130</v>
      </c>
      <c r="BL87" s="146" t="s">
        <v>1379</v>
      </c>
      <c r="BM87" s="176">
        <v>0</v>
      </c>
      <c r="BN87" s="146" t="s">
        <v>1379</v>
      </c>
      <c r="BO87" s="11" t="str">
        <f t="shared" si="20"/>
        <v>0</v>
      </c>
      <c r="BP87" s="234">
        <v>6000000</v>
      </c>
      <c r="BQ87" s="233">
        <v>0</v>
      </c>
      <c r="BR87" s="171">
        <v>100000</v>
      </c>
      <c r="BS87" s="233">
        <v>0</v>
      </c>
      <c r="BT87" s="246">
        <f t="shared" si="32"/>
        <v>6100000</v>
      </c>
      <c r="BU87" s="10" t="e">
        <f t="shared" si="33"/>
        <v>#REF!</v>
      </c>
      <c r="BV87" s="12">
        <f t="shared" si="34"/>
        <v>0</v>
      </c>
      <c r="BW87" s="12" t="e">
        <f t="shared" si="35"/>
        <v>#REF!</v>
      </c>
    </row>
    <row r="88" spans="1:75" ht="51.75" customHeight="1">
      <c r="A88" s="1" t="s">
        <v>73</v>
      </c>
      <c r="B88" s="182" t="s">
        <v>1515</v>
      </c>
      <c r="C88" s="53" t="s">
        <v>136</v>
      </c>
      <c r="D88" s="1">
        <v>82</v>
      </c>
      <c r="E88" s="56" t="s">
        <v>334</v>
      </c>
      <c r="F88" s="56" t="s">
        <v>151</v>
      </c>
      <c r="G88" s="57" t="s">
        <v>304</v>
      </c>
      <c r="H88" s="67" t="s">
        <v>139</v>
      </c>
      <c r="I88" s="68">
        <v>36523</v>
      </c>
      <c r="J88" s="69" t="s">
        <v>568</v>
      </c>
      <c r="K88" s="70" t="s">
        <v>503</v>
      </c>
      <c r="L88" s="69" t="s">
        <v>91</v>
      </c>
      <c r="M88" s="71" t="s">
        <v>569</v>
      </c>
      <c r="N88" s="86" t="s">
        <v>950</v>
      </c>
      <c r="O88" s="87" t="s">
        <v>951</v>
      </c>
      <c r="P88" s="88" t="s">
        <v>952</v>
      </c>
      <c r="Q88" s="88" t="s">
        <v>953</v>
      </c>
      <c r="R88" s="86" t="s">
        <v>953</v>
      </c>
      <c r="S88" s="89">
        <v>1100</v>
      </c>
      <c r="T88" s="90" t="s">
        <v>74</v>
      </c>
      <c r="U88" s="90" t="s">
        <v>75</v>
      </c>
      <c r="W88" s="98" t="s">
        <v>1098</v>
      </c>
      <c r="X88" s="104">
        <v>4</v>
      </c>
      <c r="Y88" s="108" t="str">
        <f t="shared" si="18"/>
        <v>3</v>
      </c>
      <c r="Z88" s="104">
        <v>2</v>
      </c>
      <c r="AA88" s="115" t="str">
        <f t="shared" si="19"/>
        <v>1</v>
      </c>
      <c r="AB88" s="118">
        <v>1</v>
      </c>
      <c r="AC88" s="119">
        <v>0</v>
      </c>
      <c r="AD88" s="69">
        <v>18000</v>
      </c>
      <c r="AE88" s="122">
        <v>14000</v>
      </c>
      <c r="AF88" s="69">
        <v>0</v>
      </c>
      <c r="AG88" s="108">
        <f t="shared" si="21"/>
        <v>32000</v>
      </c>
      <c r="AH88" s="133">
        <f t="shared" si="22"/>
        <v>6400</v>
      </c>
      <c r="AI88" s="132" t="e">
        <f>LOOKUP(AH88,#REF!,#REF!)</f>
        <v>#REF!</v>
      </c>
      <c r="AJ88" s="108">
        <f t="shared" si="23"/>
        <v>384000</v>
      </c>
      <c r="AK88" s="89">
        <v>287</v>
      </c>
      <c r="AL88" s="89">
        <v>3165</v>
      </c>
      <c r="AM88" s="89">
        <v>0</v>
      </c>
      <c r="AN88" s="122">
        <v>1622</v>
      </c>
      <c r="AO88" s="250">
        <f t="shared" si="24"/>
        <v>5074</v>
      </c>
      <c r="AP88" s="311">
        <v>1282</v>
      </c>
      <c r="AQ88" s="251">
        <f t="shared" si="25"/>
        <v>641</v>
      </c>
      <c r="AR88" s="133" t="str">
        <f t="shared" si="26"/>
        <v>2</v>
      </c>
      <c r="AS88" s="138" t="s">
        <v>1176</v>
      </c>
      <c r="AT88" s="139">
        <v>15000</v>
      </c>
      <c r="AU88" s="139">
        <v>1000</v>
      </c>
      <c r="AV88" s="213">
        <f t="shared" si="27"/>
        <v>3.125E-2</v>
      </c>
      <c r="AW88" s="133" t="str">
        <f t="shared" si="28"/>
        <v>0</v>
      </c>
      <c r="AX88" s="139" t="s">
        <v>76</v>
      </c>
      <c r="AY88" s="139">
        <v>1000</v>
      </c>
      <c r="AZ88" s="139">
        <v>61074</v>
      </c>
      <c r="BA88" s="207">
        <f t="shared" si="29"/>
        <v>-29074</v>
      </c>
      <c r="BB88" s="207">
        <f t="shared" si="30"/>
        <v>732888</v>
      </c>
      <c r="BC88" s="145" t="s">
        <v>1186</v>
      </c>
      <c r="BD88" s="146" t="s">
        <v>1287</v>
      </c>
      <c r="BE88" s="149" t="s">
        <v>1209</v>
      </c>
      <c r="BF88" s="146" t="s">
        <v>1288</v>
      </c>
      <c r="BG88" s="164" t="str">
        <f t="shared" si="31"/>
        <v>0</v>
      </c>
      <c r="BH88" s="169">
        <v>0</v>
      </c>
      <c r="BI88" s="133" t="e">
        <f>LOOKUP($BH88,#REF!,#REF!)</f>
        <v>#REF!</v>
      </c>
      <c r="BJ88" s="233">
        <v>0</v>
      </c>
      <c r="BK88" s="146" t="s">
        <v>1356</v>
      </c>
      <c r="BL88" s="146" t="s">
        <v>1386</v>
      </c>
      <c r="BM88" s="176">
        <v>0</v>
      </c>
      <c r="BN88" s="146" t="s">
        <v>1386</v>
      </c>
      <c r="BO88" s="11" t="str">
        <f t="shared" si="20"/>
        <v>0</v>
      </c>
      <c r="BP88" s="234">
        <v>4000000</v>
      </c>
      <c r="BQ88" s="233">
        <v>0</v>
      </c>
      <c r="BR88" s="233">
        <v>0</v>
      </c>
      <c r="BS88" s="233">
        <v>0</v>
      </c>
      <c r="BT88" s="246">
        <f t="shared" si="32"/>
        <v>4000000</v>
      </c>
      <c r="BU88" s="10" t="e">
        <f t="shared" si="33"/>
        <v>#REF!</v>
      </c>
      <c r="BV88" s="12">
        <f t="shared" si="34"/>
        <v>0</v>
      </c>
      <c r="BW88" s="12" t="e">
        <f t="shared" si="35"/>
        <v>#REF!</v>
      </c>
    </row>
    <row r="89" spans="1:75" ht="51.75" customHeight="1">
      <c r="A89" s="1" t="s">
        <v>73</v>
      </c>
      <c r="B89" s="182" t="s">
        <v>1516</v>
      </c>
      <c r="C89" s="53" t="s">
        <v>136</v>
      </c>
      <c r="D89" s="1">
        <v>83</v>
      </c>
      <c r="E89" s="56" t="s">
        <v>335</v>
      </c>
      <c r="F89" s="56" t="s">
        <v>336</v>
      </c>
      <c r="G89" s="57" t="s">
        <v>304</v>
      </c>
      <c r="H89" s="67" t="s">
        <v>139</v>
      </c>
      <c r="I89" s="68">
        <v>36602</v>
      </c>
      <c r="J89" s="69" t="s">
        <v>570</v>
      </c>
      <c r="K89" s="70" t="s">
        <v>99</v>
      </c>
      <c r="L89" s="69" t="s">
        <v>91</v>
      </c>
      <c r="M89" s="71" t="s">
        <v>571</v>
      </c>
      <c r="N89" s="86" t="s">
        <v>954</v>
      </c>
      <c r="O89" s="87" t="s">
        <v>955</v>
      </c>
      <c r="P89" s="88" t="s">
        <v>956</v>
      </c>
      <c r="Q89" s="88" t="s">
        <v>957</v>
      </c>
      <c r="R89" s="86" t="s">
        <v>957</v>
      </c>
      <c r="S89" s="89">
        <v>3000</v>
      </c>
      <c r="T89" s="90" t="s">
        <v>74</v>
      </c>
      <c r="U89" s="90" t="s">
        <v>620</v>
      </c>
      <c r="W89" s="98" t="s">
        <v>1099</v>
      </c>
      <c r="X89" s="104">
        <v>2</v>
      </c>
      <c r="Y89" s="108" t="str">
        <f t="shared" si="18"/>
        <v>2</v>
      </c>
      <c r="Z89" s="104" t="s">
        <v>76</v>
      </c>
      <c r="AA89" s="115" t="str">
        <f t="shared" si="19"/>
        <v>3</v>
      </c>
      <c r="AB89" s="118">
        <v>1</v>
      </c>
      <c r="AC89" s="119">
        <v>0</v>
      </c>
      <c r="AD89" s="69">
        <v>15000</v>
      </c>
      <c r="AE89" s="69">
        <v>0</v>
      </c>
      <c r="AF89" s="69">
        <v>0</v>
      </c>
      <c r="AG89" s="108">
        <f t="shared" si="21"/>
        <v>15000</v>
      </c>
      <c r="AH89" s="133">
        <f t="shared" si="22"/>
        <v>5000</v>
      </c>
      <c r="AI89" s="132" t="e">
        <f>LOOKUP(AH89,#REF!,#REF!)</f>
        <v>#REF!</v>
      </c>
      <c r="AJ89" s="108">
        <f t="shared" si="23"/>
        <v>180000</v>
      </c>
      <c r="AK89" s="89">
        <v>200</v>
      </c>
      <c r="AL89" s="89">
        <v>6000</v>
      </c>
      <c r="AM89" s="89">
        <v>0</v>
      </c>
      <c r="AN89" s="89">
        <v>700</v>
      </c>
      <c r="AO89" s="250">
        <f t="shared" si="24"/>
        <v>6900</v>
      </c>
      <c r="AP89" s="311">
        <v>1283</v>
      </c>
      <c r="AQ89" s="251" t="e">
        <f t="shared" si="25"/>
        <v>#VALUE!</v>
      </c>
      <c r="AR89" s="133" t="e">
        <f t="shared" si="26"/>
        <v>#VALUE!</v>
      </c>
      <c r="AS89" s="138" t="s">
        <v>1153</v>
      </c>
      <c r="AT89" s="139">
        <v>5000</v>
      </c>
      <c r="AU89" s="139">
        <v>500</v>
      </c>
      <c r="AV89" s="213">
        <f t="shared" si="27"/>
        <v>3.3333333333333333E-2</v>
      </c>
      <c r="AW89" s="133" t="str">
        <f t="shared" si="28"/>
        <v>0</v>
      </c>
      <c r="AX89" s="139" t="s">
        <v>76</v>
      </c>
      <c r="AY89" s="139">
        <v>2000</v>
      </c>
      <c r="AZ89" s="139">
        <v>41000</v>
      </c>
      <c r="BA89" s="207">
        <f t="shared" si="29"/>
        <v>-26000</v>
      </c>
      <c r="BB89" s="207">
        <f t="shared" si="30"/>
        <v>492000</v>
      </c>
      <c r="BC89" s="145" t="s">
        <v>143</v>
      </c>
      <c r="BD89" s="149" t="s">
        <v>76</v>
      </c>
      <c r="BE89" s="149" t="s">
        <v>76</v>
      </c>
      <c r="BF89" s="149" t="s">
        <v>76</v>
      </c>
      <c r="BG89" s="164" t="str">
        <f t="shared" si="31"/>
        <v>2</v>
      </c>
      <c r="BH89" s="169">
        <v>0</v>
      </c>
      <c r="BI89" s="133" t="e">
        <f>LOOKUP($BH89,#REF!,#REF!)</f>
        <v>#REF!</v>
      </c>
      <c r="BJ89" s="233">
        <v>0</v>
      </c>
      <c r="BK89" s="149" t="s">
        <v>76</v>
      </c>
      <c r="BL89" s="149" t="s">
        <v>76</v>
      </c>
      <c r="BM89" s="176">
        <v>0</v>
      </c>
      <c r="BN89" s="149" t="s">
        <v>76</v>
      </c>
      <c r="BO89" s="11" t="str">
        <f t="shared" si="20"/>
        <v>0</v>
      </c>
      <c r="BP89" s="233">
        <v>0</v>
      </c>
      <c r="BQ89" s="234">
        <v>500000</v>
      </c>
      <c r="BR89" s="233">
        <v>0</v>
      </c>
      <c r="BS89" s="233">
        <v>0</v>
      </c>
      <c r="BT89" s="246">
        <f t="shared" si="32"/>
        <v>500000</v>
      </c>
      <c r="BU89" s="10" t="e">
        <f t="shared" si="33"/>
        <v>#REF!</v>
      </c>
      <c r="BV89" s="12">
        <f t="shared" si="34"/>
        <v>0</v>
      </c>
      <c r="BW89" s="12" t="e">
        <f t="shared" si="35"/>
        <v>#REF!</v>
      </c>
    </row>
    <row r="90" spans="1:75" ht="51.75" customHeight="1">
      <c r="A90" s="1" t="s">
        <v>73</v>
      </c>
      <c r="B90" s="182" t="s">
        <v>1517</v>
      </c>
      <c r="C90" s="53" t="s">
        <v>136</v>
      </c>
      <c r="D90" s="1">
        <v>84</v>
      </c>
      <c r="E90" s="56" t="s">
        <v>337</v>
      </c>
      <c r="F90" s="56" t="s">
        <v>317</v>
      </c>
      <c r="G90" s="57" t="s">
        <v>304</v>
      </c>
      <c r="H90" s="67" t="s">
        <v>89</v>
      </c>
      <c r="I90" s="68">
        <v>37098</v>
      </c>
      <c r="J90" s="69" t="s">
        <v>572</v>
      </c>
      <c r="K90" s="70" t="s">
        <v>573</v>
      </c>
      <c r="L90" s="69" t="s">
        <v>77</v>
      </c>
      <c r="M90" s="71" t="s">
        <v>574</v>
      </c>
      <c r="N90" s="86" t="s">
        <v>958</v>
      </c>
      <c r="O90" s="87" t="s">
        <v>959</v>
      </c>
      <c r="P90" s="88" t="s">
        <v>960</v>
      </c>
      <c r="Q90" s="88" t="s">
        <v>961</v>
      </c>
      <c r="R90" s="86" t="s">
        <v>961</v>
      </c>
      <c r="S90" s="89">
        <v>1520</v>
      </c>
      <c r="T90" s="90" t="s">
        <v>74</v>
      </c>
      <c r="U90" s="90" t="s">
        <v>75</v>
      </c>
      <c r="W90" s="98" t="s">
        <v>1045</v>
      </c>
      <c r="X90" s="104">
        <v>4</v>
      </c>
      <c r="Y90" s="108" t="str">
        <f t="shared" si="18"/>
        <v>3</v>
      </c>
      <c r="Z90" s="104">
        <v>2</v>
      </c>
      <c r="AA90" s="115" t="str">
        <f t="shared" si="19"/>
        <v>1</v>
      </c>
      <c r="AB90" s="118">
        <v>1</v>
      </c>
      <c r="AC90" s="119">
        <v>55000</v>
      </c>
      <c r="AD90" s="69">
        <v>0</v>
      </c>
      <c r="AE90" s="69">
        <v>0</v>
      </c>
      <c r="AF90" s="69">
        <v>0</v>
      </c>
      <c r="AG90" s="108">
        <f t="shared" si="21"/>
        <v>55000</v>
      </c>
      <c r="AH90" s="133">
        <f t="shared" si="22"/>
        <v>11000</v>
      </c>
      <c r="AI90" s="132" t="e">
        <f>LOOKUP(AH90,#REF!,#REF!)</f>
        <v>#REF!</v>
      </c>
      <c r="AJ90" s="108">
        <f t="shared" si="23"/>
        <v>660000</v>
      </c>
      <c r="AK90" s="89">
        <v>0</v>
      </c>
      <c r="AL90" s="89">
        <v>1000</v>
      </c>
      <c r="AM90" s="89">
        <v>0</v>
      </c>
      <c r="AN90" s="89">
        <v>0</v>
      </c>
      <c r="AO90" s="250">
        <f t="shared" si="24"/>
        <v>1000</v>
      </c>
      <c r="AP90" s="311">
        <v>1284</v>
      </c>
      <c r="AQ90" s="251">
        <f t="shared" si="25"/>
        <v>642</v>
      </c>
      <c r="AR90" s="133" t="str">
        <f t="shared" si="26"/>
        <v>2</v>
      </c>
      <c r="AS90" s="138" t="s">
        <v>1177</v>
      </c>
      <c r="AT90" s="139">
        <v>5000</v>
      </c>
      <c r="AU90" s="139">
        <v>6000</v>
      </c>
      <c r="AV90" s="213">
        <f t="shared" si="27"/>
        <v>0.10909090909090909</v>
      </c>
      <c r="AW90" s="133" t="str">
        <f t="shared" si="28"/>
        <v>0</v>
      </c>
      <c r="AX90" s="139" t="s">
        <v>76</v>
      </c>
      <c r="AY90" s="139">
        <v>1000</v>
      </c>
      <c r="AZ90" s="139">
        <v>70000</v>
      </c>
      <c r="BA90" s="207">
        <f t="shared" si="29"/>
        <v>-15000</v>
      </c>
      <c r="BB90" s="207">
        <f t="shared" si="30"/>
        <v>840000</v>
      </c>
      <c r="BC90" s="145" t="s">
        <v>1186</v>
      </c>
      <c r="BD90" s="146" t="s">
        <v>1287</v>
      </c>
      <c r="BE90" s="149" t="s">
        <v>1209</v>
      </c>
      <c r="BF90" s="146" t="s">
        <v>1289</v>
      </c>
      <c r="BG90" s="164" t="str">
        <f t="shared" si="31"/>
        <v>0</v>
      </c>
      <c r="BH90" s="169">
        <v>0</v>
      </c>
      <c r="BI90" s="133" t="e">
        <f>LOOKUP($BH90,#REF!,#REF!)</f>
        <v>#REF!</v>
      </c>
      <c r="BJ90" s="233">
        <v>0</v>
      </c>
      <c r="BK90" s="147" t="s">
        <v>1422</v>
      </c>
      <c r="BL90" s="146" t="s">
        <v>1393</v>
      </c>
      <c r="BM90" s="176">
        <v>0</v>
      </c>
      <c r="BN90" s="146" t="s">
        <v>1393</v>
      </c>
      <c r="BO90" s="11" t="str">
        <f t="shared" si="20"/>
        <v>0</v>
      </c>
      <c r="BP90" s="234">
        <v>2500000</v>
      </c>
      <c r="BQ90" s="234">
        <v>60000</v>
      </c>
      <c r="BR90" s="233">
        <v>0</v>
      </c>
      <c r="BS90" s="233">
        <v>0</v>
      </c>
      <c r="BT90" s="246">
        <f t="shared" si="32"/>
        <v>2560000</v>
      </c>
      <c r="BU90" s="10" t="e">
        <f t="shared" si="33"/>
        <v>#REF!</v>
      </c>
      <c r="BV90" s="12">
        <f t="shared" si="34"/>
        <v>0</v>
      </c>
      <c r="BW90" s="12" t="e">
        <f t="shared" si="35"/>
        <v>#REF!</v>
      </c>
    </row>
    <row r="91" spans="1:75" ht="51.75" customHeight="1">
      <c r="A91" s="1" t="s">
        <v>73</v>
      </c>
      <c r="B91" s="182" t="s">
        <v>1518</v>
      </c>
      <c r="C91" s="53" t="s">
        <v>136</v>
      </c>
      <c r="D91" s="1">
        <v>85</v>
      </c>
      <c r="E91" s="56" t="s">
        <v>338</v>
      </c>
      <c r="F91" s="56" t="s">
        <v>138</v>
      </c>
      <c r="G91" s="57" t="s">
        <v>304</v>
      </c>
      <c r="H91" s="67" t="s">
        <v>89</v>
      </c>
      <c r="I91" s="68">
        <v>36500</v>
      </c>
      <c r="J91" s="69" t="s">
        <v>575</v>
      </c>
      <c r="K91" s="70" t="s">
        <v>97</v>
      </c>
      <c r="L91" s="69" t="s">
        <v>91</v>
      </c>
      <c r="M91" s="71" t="s">
        <v>576</v>
      </c>
      <c r="N91" s="86" t="s">
        <v>962</v>
      </c>
      <c r="O91" s="87" t="s">
        <v>963</v>
      </c>
      <c r="P91" s="88" t="s">
        <v>964</v>
      </c>
      <c r="Q91" s="88" t="s">
        <v>964</v>
      </c>
      <c r="R91" s="86" t="s">
        <v>964</v>
      </c>
      <c r="S91" s="89">
        <v>1000</v>
      </c>
      <c r="T91" s="90" t="s">
        <v>74</v>
      </c>
      <c r="U91" s="90" t="s">
        <v>75</v>
      </c>
      <c r="W91" s="98" t="s">
        <v>1100</v>
      </c>
      <c r="X91" s="104">
        <v>5</v>
      </c>
      <c r="Y91" s="108" t="str">
        <f t="shared" si="18"/>
        <v>3</v>
      </c>
      <c r="Z91" s="104">
        <v>1</v>
      </c>
      <c r="AA91" s="115" t="str">
        <f t="shared" si="19"/>
        <v>1</v>
      </c>
      <c r="AB91" s="118">
        <v>1</v>
      </c>
      <c r="AC91" s="119">
        <v>24404</v>
      </c>
      <c r="AD91" s="69">
        <v>0</v>
      </c>
      <c r="AE91" s="69">
        <v>0</v>
      </c>
      <c r="AF91" s="69">
        <v>0</v>
      </c>
      <c r="AG91" s="108">
        <f t="shared" si="21"/>
        <v>24404</v>
      </c>
      <c r="AH91" s="133">
        <f t="shared" si="22"/>
        <v>4067.3333333333335</v>
      </c>
      <c r="AI91" s="132" t="e">
        <f>LOOKUP(AH91,#REF!,#REF!)</f>
        <v>#REF!</v>
      </c>
      <c r="AJ91" s="108">
        <f t="shared" si="23"/>
        <v>292848</v>
      </c>
      <c r="AK91" s="89">
        <v>212</v>
      </c>
      <c r="AL91" s="89">
        <v>900</v>
      </c>
      <c r="AM91" s="89">
        <v>0</v>
      </c>
      <c r="AN91" s="89">
        <v>80</v>
      </c>
      <c r="AO91" s="250">
        <f t="shared" si="24"/>
        <v>1192</v>
      </c>
      <c r="AP91" s="311">
        <v>1285</v>
      </c>
      <c r="AQ91" s="251">
        <f t="shared" si="25"/>
        <v>1285</v>
      </c>
      <c r="AR91" s="133" t="str">
        <f t="shared" si="26"/>
        <v>2</v>
      </c>
      <c r="AS91" s="138" t="s">
        <v>1178</v>
      </c>
      <c r="AT91" s="139">
        <v>20000</v>
      </c>
      <c r="AU91" s="139">
        <v>1200</v>
      </c>
      <c r="AV91" s="213">
        <f t="shared" si="27"/>
        <v>4.9172266841501396E-2</v>
      </c>
      <c r="AW91" s="133" t="str">
        <f t="shared" si="28"/>
        <v>0</v>
      </c>
      <c r="AX91" s="139" t="s">
        <v>76</v>
      </c>
      <c r="AY91" s="139">
        <v>5000</v>
      </c>
      <c r="AZ91" s="139">
        <v>67692</v>
      </c>
      <c r="BA91" s="207">
        <f t="shared" si="29"/>
        <v>-43288</v>
      </c>
      <c r="BB91" s="207">
        <f t="shared" si="30"/>
        <v>812304</v>
      </c>
      <c r="BC91" s="145" t="s">
        <v>1186</v>
      </c>
      <c r="BD91" s="146" t="s">
        <v>1290</v>
      </c>
      <c r="BE91" s="146" t="s">
        <v>1291</v>
      </c>
      <c r="BF91" s="146" t="s">
        <v>1292</v>
      </c>
      <c r="BG91" s="164" t="str">
        <f t="shared" si="31"/>
        <v>0</v>
      </c>
      <c r="BH91" s="170" t="s">
        <v>1340</v>
      </c>
      <c r="BI91" s="133" t="e">
        <f>LOOKUP($BH91,#REF!,#REF!)</f>
        <v>#REF!</v>
      </c>
      <c r="BJ91" s="171">
        <v>2900000</v>
      </c>
      <c r="BK91" s="146" t="s">
        <v>128</v>
      </c>
      <c r="BL91" s="146" t="s">
        <v>1393</v>
      </c>
      <c r="BM91" s="176">
        <v>0</v>
      </c>
      <c r="BN91" s="146" t="s">
        <v>1393</v>
      </c>
      <c r="BO91" s="11" t="str">
        <f t="shared" si="20"/>
        <v>0</v>
      </c>
      <c r="BP91" s="234">
        <v>2000000</v>
      </c>
      <c r="BQ91" s="233">
        <v>0</v>
      </c>
      <c r="BR91" s="233">
        <v>0</v>
      </c>
      <c r="BS91" s="233">
        <v>0</v>
      </c>
      <c r="BT91" s="246">
        <f t="shared" si="32"/>
        <v>4900000</v>
      </c>
      <c r="BU91" s="10" t="e">
        <f t="shared" si="33"/>
        <v>#REF!</v>
      </c>
      <c r="BV91" s="12">
        <f t="shared" si="34"/>
        <v>0</v>
      </c>
      <c r="BW91" s="12" t="e">
        <f t="shared" si="35"/>
        <v>#REF!</v>
      </c>
    </row>
    <row r="92" spans="1:75" ht="51.75" customHeight="1">
      <c r="A92" s="1" t="s">
        <v>73</v>
      </c>
      <c r="B92" s="182" t="s">
        <v>1519</v>
      </c>
      <c r="C92" s="53" t="s">
        <v>136</v>
      </c>
      <c r="D92" s="1">
        <v>86</v>
      </c>
      <c r="E92" s="56" t="s">
        <v>339</v>
      </c>
      <c r="F92" s="56" t="s">
        <v>340</v>
      </c>
      <c r="G92" s="57" t="s">
        <v>304</v>
      </c>
      <c r="H92" s="67" t="s">
        <v>89</v>
      </c>
      <c r="I92" s="68">
        <v>36227</v>
      </c>
      <c r="J92" s="69" t="s">
        <v>577</v>
      </c>
      <c r="K92" s="70" t="s">
        <v>99</v>
      </c>
      <c r="L92" s="69" t="s">
        <v>91</v>
      </c>
      <c r="M92" s="71" t="s">
        <v>578</v>
      </c>
      <c r="N92" s="86" t="s">
        <v>965</v>
      </c>
      <c r="O92" s="87" t="s">
        <v>966</v>
      </c>
      <c r="P92" s="88" t="s">
        <v>967</v>
      </c>
      <c r="Q92" s="88" t="s">
        <v>968</v>
      </c>
      <c r="R92" s="86" t="s">
        <v>968</v>
      </c>
      <c r="S92" s="89">
        <v>3800</v>
      </c>
      <c r="T92" s="90" t="s">
        <v>74</v>
      </c>
      <c r="U92" s="90" t="s">
        <v>75</v>
      </c>
      <c r="W92" s="98" t="s">
        <v>1101</v>
      </c>
      <c r="X92" s="104">
        <v>7</v>
      </c>
      <c r="Y92" s="108" t="str">
        <f t="shared" si="18"/>
        <v>5</v>
      </c>
      <c r="Z92" s="104">
        <v>3</v>
      </c>
      <c r="AA92" s="115" t="str">
        <f t="shared" si="19"/>
        <v>1</v>
      </c>
      <c r="AB92" s="118">
        <v>1</v>
      </c>
      <c r="AC92" s="119">
        <v>50000</v>
      </c>
      <c r="AD92" s="69">
        <v>0</v>
      </c>
      <c r="AE92" s="69">
        <v>0</v>
      </c>
      <c r="AF92" s="69">
        <v>0</v>
      </c>
      <c r="AG92" s="108">
        <f t="shared" si="21"/>
        <v>50000</v>
      </c>
      <c r="AH92" s="133">
        <f t="shared" si="22"/>
        <v>6250</v>
      </c>
      <c r="AI92" s="132" t="e">
        <f>LOOKUP(AH92,#REF!,#REF!)</f>
        <v>#REF!</v>
      </c>
      <c r="AJ92" s="108">
        <f t="shared" si="23"/>
        <v>600000</v>
      </c>
      <c r="AK92" s="89">
        <v>210</v>
      </c>
      <c r="AL92" s="122">
        <v>10380</v>
      </c>
      <c r="AM92" s="89">
        <v>0</v>
      </c>
      <c r="AN92" s="89">
        <v>560</v>
      </c>
      <c r="AO92" s="250">
        <f t="shared" si="24"/>
        <v>11150</v>
      </c>
      <c r="AP92" s="311">
        <v>1286</v>
      </c>
      <c r="AQ92" s="251">
        <f t="shared" si="25"/>
        <v>428.66666666666669</v>
      </c>
      <c r="AR92" s="133" t="str">
        <f t="shared" si="26"/>
        <v>3</v>
      </c>
      <c r="AS92" s="138" t="s">
        <v>1154</v>
      </c>
      <c r="AT92" s="139">
        <v>12000</v>
      </c>
      <c r="AU92" s="139">
        <v>3000</v>
      </c>
      <c r="AV92" s="213">
        <f t="shared" si="27"/>
        <v>0.06</v>
      </c>
      <c r="AW92" s="133" t="str">
        <f t="shared" si="28"/>
        <v>0</v>
      </c>
      <c r="AX92" s="139" t="s">
        <v>76</v>
      </c>
      <c r="AY92" s="139">
        <v>2000</v>
      </c>
      <c r="AZ92" s="139">
        <v>62250</v>
      </c>
      <c r="BA92" s="207">
        <f t="shared" si="29"/>
        <v>-12250</v>
      </c>
      <c r="BB92" s="207">
        <f t="shared" si="30"/>
        <v>747000</v>
      </c>
      <c r="BC92" s="145" t="s">
        <v>1186</v>
      </c>
      <c r="BD92" s="146" t="s">
        <v>1287</v>
      </c>
      <c r="BE92" s="149" t="s">
        <v>1223</v>
      </c>
      <c r="BF92" s="146" t="s">
        <v>1293</v>
      </c>
      <c r="BG92" s="164" t="str">
        <f t="shared" si="31"/>
        <v>0</v>
      </c>
      <c r="BH92" s="169">
        <v>0</v>
      </c>
      <c r="BI92" s="133" t="e">
        <f>LOOKUP($BH92,#REF!,#REF!)</f>
        <v>#REF!</v>
      </c>
      <c r="BJ92" s="233">
        <v>0</v>
      </c>
      <c r="BK92" s="146" t="s">
        <v>1423</v>
      </c>
      <c r="BL92" s="146" t="s">
        <v>1386</v>
      </c>
      <c r="BM92" s="176">
        <v>0</v>
      </c>
      <c r="BN92" s="146" t="s">
        <v>1386</v>
      </c>
      <c r="BO92" s="11" t="str">
        <f t="shared" si="20"/>
        <v>0</v>
      </c>
      <c r="BP92" s="234">
        <v>1500000</v>
      </c>
      <c r="BQ92" s="233">
        <v>0</v>
      </c>
      <c r="BR92" s="233">
        <v>0</v>
      </c>
      <c r="BS92" s="233">
        <v>0</v>
      </c>
      <c r="BT92" s="246">
        <f t="shared" si="32"/>
        <v>1500000</v>
      </c>
      <c r="BU92" s="10" t="e">
        <f t="shared" si="33"/>
        <v>#REF!</v>
      </c>
      <c r="BV92" s="12">
        <f t="shared" si="34"/>
        <v>0</v>
      </c>
      <c r="BW92" s="12" t="e">
        <f t="shared" si="35"/>
        <v>#REF!</v>
      </c>
    </row>
    <row r="93" spans="1:75" ht="51.75" customHeight="1">
      <c r="A93" s="1" t="s">
        <v>73</v>
      </c>
      <c r="B93" s="182" t="s">
        <v>1520</v>
      </c>
      <c r="C93" s="53" t="s">
        <v>136</v>
      </c>
      <c r="D93" s="1">
        <v>87</v>
      </c>
      <c r="E93" s="56" t="s">
        <v>341</v>
      </c>
      <c r="F93" s="56" t="s">
        <v>342</v>
      </c>
      <c r="G93" s="57" t="s">
        <v>304</v>
      </c>
      <c r="H93" s="67" t="s">
        <v>89</v>
      </c>
      <c r="I93" s="68">
        <v>36313</v>
      </c>
      <c r="J93" s="69" t="s">
        <v>579</v>
      </c>
      <c r="K93" s="70" t="s">
        <v>99</v>
      </c>
      <c r="L93" s="69" t="s">
        <v>91</v>
      </c>
      <c r="M93" s="71" t="s">
        <v>580</v>
      </c>
      <c r="N93" s="86" t="s">
        <v>969</v>
      </c>
      <c r="O93" s="87" t="s">
        <v>970</v>
      </c>
      <c r="P93" s="88" t="s">
        <v>971</v>
      </c>
      <c r="Q93" s="88" t="s">
        <v>972</v>
      </c>
      <c r="R93" s="86" t="s">
        <v>972</v>
      </c>
      <c r="S93" s="89" t="s">
        <v>115</v>
      </c>
      <c r="T93" s="90" t="s">
        <v>74</v>
      </c>
      <c r="U93" s="90" t="s">
        <v>75</v>
      </c>
      <c r="W93" s="98" t="s">
        <v>1034</v>
      </c>
      <c r="X93" s="104">
        <v>7</v>
      </c>
      <c r="Y93" s="108" t="str">
        <f t="shared" si="18"/>
        <v>5</v>
      </c>
      <c r="Z93" s="104">
        <v>2</v>
      </c>
      <c r="AA93" s="115" t="str">
        <f t="shared" si="19"/>
        <v>1</v>
      </c>
      <c r="AB93" s="118">
        <v>1</v>
      </c>
      <c r="AC93" s="119">
        <v>40000</v>
      </c>
      <c r="AD93" s="69">
        <v>0</v>
      </c>
      <c r="AE93" s="69">
        <v>6000</v>
      </c>
      <c r="AF93" s="69">
        <v>0</v>
      </c>
      <c r="AG93" s="108">
        <f t="shared" si="21"/>
        <v>46000</v>
      </c>
      <c r="AH93" s="133">
        <f t="shared" si="22"/>
        <v>5750</v>
      </c>
      <c r="AI93" s="132" t="e">
        <f>LOOKUP(AH93,#REF!,#REF!)</f>
        <v>#REF!</v>
      </c>
      <c r="AJ93" s="108">
        <f t="shared" si="23"/>
        <v>552000</v>
      </c>
      <c r="AK93" s="89">
        <v>380</v>
      </c>
      <c r="AL93" s="89">
        <v>1528</v>
      </c>
      <c r="AM93" s="89">
        <v>0</v>
      </c>
      <c r="AN93" s="89">
        <v>600</v>
      </c>
      <c r="AO93" s="250">
        <f t="shared" si="24"/>
        <v>2508</v>
      </c>
      <c r="AP93" s="311">
        <v>1287</v>
      </c>
      <c r="AQ93" s="251">
        <f t="shared" si="25"/>
        <v>643.5</v>
      </c>
      <c r="AR93" s="133" t="str">
        <f t="shared" si="26"/>
        <v>2</v>
      </c>
      <c r="AS93" s="138" t="s">
        <v>1179</v>
      </c>
      <c r="AT93" s="139">
        <v>10000</v>
      </c>
      <c r="AU93" s="139">
        <v>1000</v>
      </c>
      <c r="AV93" s="213">
        <f t="shared" si="27"/>
        <v>2.1739130434782608E-2</v>
      </c>
      <c r="AW93" s="133" t="str">
        <f t="shared" si="28"/>
        <v>0</v>
      </c>
      <c r="AX93" s="139" t="s">
        <v>76</v>
      </c>
      <c r="AY93" s="139">
        <v>2500</v>
      </c>
      <c r="AZ93" s="139">
        <v>49250</v>
      </c>
      <c r="BA93" s="207">
        <f t="shared" si="29"/>
        <v>-3250</v>
      </c>
      <c r="BB93" s="207">
        <f t="shared" si="30"/>
        <v>591000</v>
      </c>
      <c r="BC93" s="145" t="s">
        <v>123</v>
      </c>
      <c r="BD93" s="146" t="s">
        <v>1290</v>
      </c>
      <c r="BE93" s="146" t="s">
        <v>1294</v>
      </c>
      <c r="BF93" s="146" t="s">
        <v>1295</v>
      </c>
      <c r="BG93" s="164" t="str">
        <f t="shared" si="31"/>
        <v>0</v>
      </c>
      <c r="BH93" s="169">
        <v>0</v>
      </c>
      <c r="BI93" s="133" t="e">
        <f>LOOKUP($BH93,#REF!,#REF!)</f>
        <v>#REF!</v>
      </c>
      <c r="BJ93" s="233">
        <v>0</v>
      </c>
      <c r="BK93" s="146" t="s">
        <v>130</v>
      </c>
      <c r="BL93" s="146" t="s">
        <v>1386</v>
      </c>
      <c r="BM93" s="176">
        <v>0</v>
      </c>
      <c r="BN93" s="146" t="s">
        <v>1386</v>
      </c>
      <c r="BO93" s="11" t="str">
        <f t="shared" si="20"/>
        <v>0</v>
      </c>
      <c r="BP93" s="234">
        <v>4000000</v>
      </c>
      <c r="BQ93" s="234">
        <v>150000</v>
      </c>
      <c r="BR93" s="233">
        <v>0</v>
      </c>
      <c r="BS93" s="233">
        <v>0</v>
      </c>
      <c r="BT93" s="246">
        <f t="shared" si="32"/>
        <v>4150000</v>
      </c>
      <c r="BU93" s="10" t="e">
        <f t="shared" si="33"/>
        <v>#REF!</v>
      </c>
      <c r="BV93" s="12">
        <f t="shared" si="34"/>
        <v>0</v>
      </c>
      <c r="BW93" s="12" t="e">
        <f t="shared" si="35"/>
        <v>#REF!</v>
      </c>
    </row>
    <row r="94" spans="1:75" ht="51.75" customHeight="1">
      <c r="A94" s="1" t="s">
        <v>73</v>
      </c>
      <c r="B94" s="182" t="s">
        <v>1521</v>
      </c>
      <c r="C94" s="53" t="s">
        <v>136</v>
      </c>
      <c r="D94" s="1">
        <v>88</v>
      </c>
      <c r="E94" s="56" t="s">
        <v>343</v>
      </c>
      <c r="F94" s="56" t="s">
        <v>344</v>
      </c>
      <c r="G94" s="57" t="s">
        <v>304</v>
      </c>
      <c r="H94" s="67" t="s">
        <v>139</v>
      </c>
      <c r="I94" s="68">
        <v>36428</v>
      </c>
      <c r="J94" s="69" t="s">
        <v>581</v>
      </c>
      <c r="K94" s="70" t="s">
        <v>110</v>
      </c>
      <c r="L94" s="69" t="s">
        <v>91</v>
      </c>
      <c r="M94" s="71" t="s">
        <v>582</v>
      </c>
      <c r="N94" s="86" t="s">
        <v>973</v>
      </c>
      <c r="O94" s="87" t="s">
        <v>974</v>
      </c>
      <c r="P94" s="88" t="s">
        <v>975</v>
      </c>
      <c r="Q94" s="88" t="s">
        <v>976</v>
      </c>
      <c r="R94" s="88" t="s">
        <v>976</v>
      </c>
      <c r="S94" s="89" t="s">
        <v>115</v>
      </c>
      <c r="T94" s="90" t="s">
        <v>74</v>
      </c>
      <c r="U94" s="90" t="s">
        <v>75</v>
      </c>
      <c r="W94" s="98" t="s">
        <v>122</v>
      </c>
      <c r="X94" s="104">
        <v>7</v>
      </c>
      <c r="Y94" s="108" t="str">
        <f t="shared" si="18"/>
        <v>5</v>
      </c>
      <c r="Z94" s="104">
        <v>3</v>
      </c>
      <c r="AA94" s="115" t="str">
        <f t="shared" si="19"/>
        <v>1</v>
      </c>
      <c r="AB94" s="118">
        <v>1</v>
      </c>
      <c r="AC94" s="119">
        <v>30000</v>
      </c>
      <c r="AD94" s="69">
        <v>0</v>
      </c>
      <c r="AE94" s="69">
        <v>0</v>
      </c>
      <c r="AF94" s="69">
        <v>0</v>
      </c>
      <c r="AG94" s="108">
        <f t="shared" si="21"/>
        <v>30000</v>
      </c>
      <c r="AH94" s="133">
        <f t="shared" si="22"/>
        <v>3750</v>
      </c>
      <c r="AI94" s="132" t="e">
        <f>LOOKUP(AH94,#REF!,#REF!)</f>
        <v>#REF!</v>
      </c>
      <c r="AJ94" s="108">
        <f t="shared" si="23"/>
        <v>360000</v>
      </c>
      <c r="AK94" s="89">
        <v>0</v>
      </c>
      <c r="AL94" s="89">
        <v>3302</v>
      </c>
      <c r="AM94" s="89">
        <v>0</v>
      </c>
      <c r="AN94" s="89">
        <v>0</v>
      </c>
      <c r="AO94" s="250">
        <f t="shared" si="24"/>
        <v>3302</v>
      </c>
      <c r="AP94" s="311">
        <v>1288</v>
      </c>
      <c r="AQ94" s="251">
        <f t="shared" si="25"/>
        <v>429.33333333333331</v>
      </c>
      <c r="AR94" s="133" t="str">
        <f t="shared" si="26"/>
        <v>3</v>
      </c>
      <c r="AS94" s="138" t="s">
        <v>1180</v>
      </c>
      <c r="AT94" s="139">
        <v>10000</v>
      </c>
      <c r="AU94" s="139">
        <v>4000</v>
      </c>
      <c r="AV94" s="213">
        <f t="shared" si="27"/>
        <v>0.13333333333333333</v>
      </c>
      <c r="AW94" s="133" t="str">
        <f t="shared" si="28"/>
        <v>0</v>
      </c>
      <c r="AX94" s="139" t="s">
        <v>76</v>
      </c>
      <c r="AY94" s="139">
        <v>6000</v>
      </c>
      <c r="AZ94" s="139">
        <v>49892</v>
      </c>
      <c r="BA94" s="207">
        <f t="shared" si="29"/>
        <v>-19892</v>
      </c>
      <c r="BB94" s="207">
        <f t="shared" si="30"/>
        <v>598704</v>
      </c>
      <c r="BC94" s="145" t="s">
        <v>1186</v>
      </c>
      <c r="BD94" s="146" t="s">
        <v>1196</v>
      </c>
      <c r="BE94" s="146" t="s">
        <v>1209</v>
      </c>
      <c r="BF94" s="146" t="s">
        <v>1296</v>
      </c>
      <c r="BG94" s="164" t="str">
        <f t="shared" si="31"/>
        <v>0</v>
      </c>
      <c r="BH94" s="169">
        <v>0</v>
      </c>
      <c r="BI94" s="133" t="e">
        <f>LOOKUP($BH94,#REF!,#REF!)</f>
        <v>#REF!</v>
      </c>
      <c r="BJ94" s="233">
        <v>0</v>
      </c>
      <c r="BK94" s="146" t="s">
        <v>134</v>
      </c>
      <c r="BL94" s="146" t="s">
        <v>1386</v>
      </c>
      <c r="BM94" s="176">
        <v>0</v>
      </c>
      <c r="BN94" s="146" t="s">
        <v>1386</v>
      </c>
      <c r="BO94" s="11" t="str">
        <f t="shared" si="20"/>
        <v>0</v>
      </c>
      <c r="BP94" s="234">
        <v>2100000</v>
      </c>
      <c r="BQ94" s="233">
        <v>0</v>
      </c>
      <c r="BR94" s="234">
        <v>8000</v>
      </c>
      <c r="BS94" s="233">
        <v>0</v>
      </c>
      <c r="BT94" s="246">
        <f t="shared" si="32"/>
        <v>2108000</v>
      </c>
      <c r="BU94" s="10" t="e">
        <f t="shared" si="33"/>
        <v>#REF!</v>
      </c>
      <c r="BV94" s="12">
        <f t="shared" si="34"/>
        <v>0</v>
      </c>
      <c r="BW94" s="12" t="e">
        <f t="shared" si="35"/>
        <v>#REF!</v>
      </c>
    </row>
    <row r="95" spans="1:75" ht="51.75" customHeight="1">
      <c r="A95" s="1" t="s">
        <v>73</v>
      </c>
      <c r="B95" s="182" t="s">
        <v>1522</v>
      </c>
      <c r="C95" s="53" t="s">
        <v>136</v>
      </c>
      <c r="D95" s="1">
        <v>89</v>
      </c>
      <c r="E95" s="56" t="s">
        <v>345</v>
      </c>
      <c r="F95" s="56" t="s">
        <v>346</v>
      </c>
      <c r="G95" s="57" t="s">
        <v>304</v>
      </c>
      <c r="H95" s="67" t="s">
        <v>89</v>
      </c>
      <c r="I95" s="68">
        <v>35531</v>
      </c>
      <c r="J95" s="69" t="s">
        <v>583</v>
      </c>
      <c r="K95" s="70" t="s">
        <v>105</v>
      </c>
      <c r="L95" s="69" t="s">
        <v>91</v>
      </c>
      <c r="M95" s="71" t="s">
        <v>584</v>
      </c>
      <c r="N95" s="86" t="s">
        <v>977</v>
      </c>
      <c r="O95" s="87" t="s">
        <v>978</v>
      </c>
      <c r="P95" s="88" t="s">
        <v>979</v>
      </c>
      <c r="Q95" s="88" t="s">
        <v>980</v>
      </c>
      <c r="R95" s="88" t="s">
        <v>980</v>
      </c>
      <c r="S95" s="89" t="s">
        <v>115</v>
      </c>
      <c r="T95" s="90" t="s">
        <v>74</v>
      </c>
      <c r="U95" s="90" t="s">
        <v>75</v>
      </c>
      <c r="W95" s="98" t="s">
        <v>1034</v>
      </c>
      <c r="X95" s="104">
        <v>5</v>
      </c>
      <c r="Y95" s="108" t="str">
        <f t="shared" si="18"/>
        <v>3</v>
      </c>
      <c r="Z95" s="104">
        <v>2</v>
      </c>
      <c r="AA95" s="115" t="str">
        <f t="shared" si="19"/>
        <v>1</v>
      </c>
      <c r="AB95" s="118">
        <v>1</v>
      </c>
      <c r="AC95" s="119">
        <v>10000</v>
      </c>
      <c r="AD95" s="69">
        <v>0</v>
      </c>
      <c r="AE95" s="69">
        <v>0</v>
      </c>
      <c r="AF95" s="69">
        <v>0</v>
      </c>
      <c r="AG95" s="108">
        <f t="shared" si="21"/>
        <v>10000</v>
      </c>
      <c r="AH95" s="133">
        <f t="shared" si="22"/>
        <v>1666.6666666666667</v>
      </c>
      <c r="AI95" s="132" t="e">
        <f>LOOKUP(AH95,#REF!,#REF!)</f>
        <v>#REF!</v>
      </c>
      <c r="AJ95" s="108">
        <f t="shared" si="23"/>
        <v>120000</v>
      </c>
      <c r="AK95" s="89">
        <v>0</v>
      </c>
      <c r="AL95" s="89">
        <v>2280</v>
      </c>
      <c r="AM95" s="89">
        <v>0</v>
      </c>
      <c r="AN95" s="89">
        <v>0</v>
      </c>
      <c r="AO95" s="250">
        <f t="shared" si="24"/>
        <v>2280</v>
      </c>
      <c r="AP95" s="311">
        <v>1289</v>
      </c>
      <c r="AQ95" s="251">
        <f t="shared" si="25"/>
        <v>644.5</v>
      </c>
      <c r="AR95" s="133" t="str">
        <f t="shared" si="26"/>
        <v>2</v>
      </c>
      <c r="AS95" s="138" t="s">
        <v>1181</v>
      </c>
      <c r="AT95" s="139">
        <v>7000</v>
      </c>
      <c r="AU95" s="139">
        <v>0</v>
      </c>
      <c r="AV95" s="213">
        <f t="shared" si="27"/>
        <v>0</v>
      </c>
      <c r="AW95" s="133" t="str">
        <f t="shared" si="28"/>
        <v>0</v>
      </c>
      <c r="AX95" s="139" t="s">
        <v>76</v>
      </c>
      <c r="AY95" s="139">
        <v>1000</v>
      </c>
      <c r="AZ95" s="139">
        <v>46750</v>
      </c>
      <c r="BA95" s="207">
        <f t="shared" si="29"/>
        <v>-36750</v>
      </c>
      <c r="BB95" s="207">
        <f t="shared" si="30"/>
        <v>561000</v>
      </c>
      <c r="BC95" s="145" t="s">
        <v>143</v>
      </c>
      <c r="BD95" s="149" t="s">
        <v>76</v>
      </c>
      <c r="BE95" s="149" t="s">
        <v>76</v>
      </c>
      <c r="BF95" s="149" t="s">
        <v>76</v>
      </c>
      <c r="BG95" s="164" t="str">
        <f t="shared" si="31"/>
        <v>2</v>
      </c>
      <c r="BH95" s="169">
        <v>0</v>
      </c>
      <c r="BI95" s="133" t="e">
        <f>LOOKUP($BH95,#REF!,#REF!)</f>
        <v>#REF!</v>
      </c>
      <c r="BJ95" s="233">
        <v>0</v>
      </c>
      <c r="BK95" s="146" t="s">
        <v>1424</v>
      </c>
      <c r="BL95" s="146" t="s">
        <v>1403</v>
      </c>
      <c r="BM95" s="176">
        <v>0</v>
      </c>
      <c r="BN95" s="146" t="s">
        <v>1403</v>
      </c>
      <c r="BO95" s="11" t="str">
        <f t="shared" si="20"/>
        <v>0</v>
      </c>
      <c r="BP95" s="234">
        <v>250000</v>
      </c>
      <c r="BQ95" s="233">
        <v>0</v>
      </c>
      <c r="BR95" s="233">
        <v>0</v>
      </c>
      <c r="BS95" s="233">
        <v>0</v>
      </c>
      <c r="BT95" s="246">
        <f t="shared" si="32"/>
        <v>250000</v>
      </c>
      <c r="BU95" s="10" t="e">
        <f t="shared" si="33"/>
        <v>#REF!</v>
      </c>
      <c r="BV95" s="12">
        <f t="shared" si="34"/>
        <v>0</v>
      </c>
      <c r="BW95" s="12" t="e">
        <f t="shared" si="35"/>
        <v>#REF!</v>
      </c>
    </row>
    <row r="96" spans="1:75" ht="51.75" customHeight="1">
      <c r="A96" s="1" t="s">
        <v>73</v>
      </c>
      <c r="B96" s="182" t="s">
        <v>1523</v>
      </c>
      <c r="C96" s="53" t="s">
        <v>136</v>
      </c>
      <c r="D96" s="1">
        <v>90</v>
      </c>
      <c r="E96" s="56" t="s">
        <v>347</v>
      </c>
      <c r="F96" s="56" t="s">
        <v>348</v>
      </c>
      <c r="G96" s="57" t="s">
        <v>304</v>
      </c>
      <c r="H96" s="67" t="s">
        <v>139</v>
      </c>
      <c r="I96" s="68">
        <v>36516</v>
      </c>
      <c r="J96" s="69" t="s">
        <v>585</v>
      </c>
      <c r="K96" s="70" t="s">
        <v>99</v>
      </c>
      <c r="L96" s="69" t="s">
        <v>91</v>
      </c>
      <c r="M96" s="71" t="s">
        <v>586</v>
      </c>
      <c r="N96" s="86" t="s">
        <v>981</v>
      </c>
      <c r="O96" s="87" t="s">
        <v>982</v>
      </c>
      <c r="P96" s="88" t="s">
        <v>948</v>
      </c>
      <c r="Q96" s="91" t="s">
        <v>983</v>
      </c>
      <c r="R96" s="86" t="s">
        <v>983</v>
      </c>
      <c r="S96" s="89" t="s">
        <v>115</v>
      </c>
      <c r="T96" s="90" t="s">
        <v>74</v>
      </c>
      <c r="U96" s="90" t="s">
        <v>75</v>
      </c>
      <c r="W96" s="98" t="s">
        <v>1102</v>
      </c>
      <c r="X96" s="104">
        <v>5</v>
      </c>
      <c r="Y96" s="108" t="str">
        <f t="shared" si="18"/>
        <v>3</v>
      </c>
      <c r="Z96" s="104">
        <v>3</v>
      </c>
      <c r="AA96" s="115" t="str">
        <f t="shared" si="19"/>
        <v>1</v>
      </c>
      <c r="AB96" s="118">
        <v>1</v>
      </c>
      <c r="AC96" s="119">
        <v>28000</v>
      </c>
      <c r="AD96" s="69">
        <v>0</v>
      </c>
      <c r="AE96" s="69">
        <v>0</v>
      </c>
      <c r="AF96" s="69">
        <v>0</v>
      </c>
      <c r="AG96" s="108">
        <f t="shared" si="21"/>
        <v>28000</v>
      </c>
      <c r="AH96" s="133">
        <f t="shared" si="22"/>
        <v>4666.666666666667</v>
      </c>
      <c r="AI96" s="132" t="e">
        <f>LOOKUP(AH96,#REF!,#REF!)</f>
        <v>#REF!</v>
      </c>
      <c r="AJ96" s="108">
        <f t="shared" si="23"/>
        <v>336000</v>
      </c>
      <c r="AK96" s="89">
        <v>340</v>
      </c>
      <c r="AL96" s="89">
        <v>7904</v>
      </c>
      <c r="AM96" s="89">
        <v>0</v>
      </c>
      <c r="AN96" s="89">
        <v>660</v>
      </c>
      <c r="AO96" s="250">
        <f t="shared" si="24"/>
        <v>8904</v>
      </c>
      <c r="AP96" s="311">
        <v>1290</v>
      </c>
      <c r="AQ96" s="251">
        <f t="shared" si="25"/>
        <v>430</v>
      </c>
      <c r="AR96" s="133" t="str">
        <f t="shared" si="26"/>
        <v>3</v>
      </c>
      <c r="AS96" s="138" t="s">
        <v>1152</v>
      </c>
      <c r="AT96" s="139">
        <v>7000</v>
      </c>
      <c r="AU96" s="139">
        <v>3000</v>
      </c>
      <c r="AV96" s="213">
        <f t="shared" si="27"/>
        <v>0.10714285714285714</v>
      </c>
      <c r="AW96" s="133" t="str">
        <f t="shared" si="28"/>
        <v>0</v>
      </c>
      <c r="AX96" s="139" t="s">
        <v>76</v>
      </c>
      <c r="AY96" s="139">
        <v>1500</v>
      </c>
      <c r="AZ96" s="139">
        <v>49529</v>
      </c>
      <c r="BA96" s="207">
        <f t="shared" si="29"/>
        <v>-21529</v>
      </c>
      <c r="BB96" s="207">
        <f t="shared" si="30"/>
        <v>594348</v>
      </c>
      <c r="BC96" s="145" t="s">
        <v>1186</v>
      </c>
      <c r="BD96" s="146" t="s">
        <v>1199</v>
      </c>
      <c r="BE96" s="149" t="s">
        <v>1231</v>
      </c>
      <c r="BF96" s="146" t="s">
        <v>1297</v>
      </c>
      <c r="BG96" s="164" t="str">
        <f t="shared" si="31"/>
        <v>0</v>
      </c>
      <c r="BH96" s="169">
        <v>0</v>
      </c>
      <c r="BI96" s="133" t="e">
        <f>LOOKUP($BH96,#REF!,#REF!)</f>
        <v>#REF!</v>
      </c>
      <c r="BJ96" s="233">
        <v>0</v>
      </c>
      <c r="BK96" s="146" t="s">
        <v>130</v>
      </c>
      <c r="BL96" s="146" t="s">
        <v>1425</v>
      </c>
      <c r="BM96" s="176">
        <v>0</v>
      </c>
      <c r="BN96" s="146" t="s">
        <v>1425</v>
      </c>
      <c r="BO96" s="11" t="str">
        <f t="shared" si="20"/>
        <v>0</v>
      </c>
      <c r="BP96" s="234">
        <v>2800000</v>
      </c>
      <c r="BQ96" s="233">
        <v>0</v>
      </c>
      <c r="BR96" s="233">
        <v>0</v>
      </c>
      <c r="BS96" s="233">
        <v>0</v>
      </c>
      <c r="BT96" s="246">
        <f t="shared" si="32"/>
        <v>2800000</v>
      </c>
      <c r="BU96" s="10" t="e">
        <f t="shared" si="33"/>
        <v>#REF!</v>
      </c>
      <c r="BV96" s="12">
        <f t="shared" si="34"/>
        <v>0</v>
      </c>
      <c r="BW96" s="12" t="e">
        <f t="shared" si="35"/>
        <v>#REF!</v>
      </c>
    </row>
    <row r="97" spans="1:89" ht="51.75" customHeight="1" thickBot="1">
      <c r="A97" s="1" t="s">
        <v>73</v>
      </c>
      <c r="B97" s="183" t="s">
        <v>1524</v>
      </c>
      <c r="C97" s="53" t="s">
        <v>136</v>
      </c>
      <c r="D97" s="1">
        <v>91</v>
      </c>
      <c r="E97" s="58" t="s">
        <v>349</v>
      </c>
      <c r="F97" s="58" t="s">
        <v>162</v>
      </c>
      <c r="G97" s="59" t="s">
        <v>350</v>
      </c>
      <c r="H97" s="73" t="s">
        <v>89</v>
      </c>
      <c r="I97" s="74">
        <v>36362</v>
      </c>
      <c r="J97" s="75" t="s">
        <v>587</v>
      </c>
      <c r="K97" s="76" t="s">
        <v>588</v>
      </c>
      <c r="L97" s="75" t="s">
        <v>77</v>
      </c>
      <c r="M97" s="77" t="s">
        <v>589</v>
      </c>
      <c r="N97" s="92" t="s">
        <v>984</v>
      </c>
      <c r="O97" s="93" t="s">
        <v>985</v>
      </c>
      <c r="P97" s="94" t="s">
        <v>986</v>
      </c>
      <c r="Q97" s="100" t="s">
        <v>987</v>
      </c>
      <c r="R97" s="92" t="s">
        <v>987</v>
      </c>
      <c r="S97" s="95">
        <v>4000</v>
      </c>
      <c r="T97" s="96" t="s">
        <v>74</v>
      </c>
      <c r="U97" s="96" t="s">
        <v>75</v>
      </c>
      <c r="W97" s="106" t="s">
        <v>1096</v>
      </c>
      <c r="X97" s="107">
        <v>6</v>
      </c>
      <c r="Y97" s="108" t="str">
        <f t="shared" si="18"/>
        <v>5</v>
      </c>
      <c r="Z97" s="107">
        <v>3</v>
      </c>
      <c r="AA97" s="115" t="str">
        <f t="shared" si="19"/>
        <v>1</v>
      </c>
      <c r="AB97" s="120">
        <v>1</v>
      </c>
      <c r="AC97" s="121">
        <v>35000</v>
      </c>
      <c r="AD97" s="75">
        <v>0</v>
      </c>
      <c r="AE97" s="75">
        <v>0</v>
      </c>
      <c r="AF97" s="75">
        <v>0</v>
      </c>
      <c r="AG97" s="108">
        <f t="shared" si="21"/>
        <v>35000</v>
      </c>
      <c r="AH97" s="133">
        <f t="shared" si="22"/>
        <v>5000</v>
      </c>
      <c r="AI97" s="132" t="e">
        <f>LOOKUP(AH97,#REF!,#REF!)</f>
        <v>#REF!</v>
      </c>
      <c r="AJ97" s="108">
        <f t="shared" si="23"/>
        <v>420000</v>
      </c>
      <c r="AK97" s="95">
        <v>585</v>
      </c>
      <c r="AL97" s="95">
        <v>2200</v>
      </c>
      <c r="AM97" s="95">
        <v>0</v>
      </c>
      <c r="AN97" s="95">
        <v>0</v>
      </c>
      <c r="AO97" s="250">
        <f t="shared" si="24"/>
        <v>2785</v>
      </c>
      <c r="AP97" s="311">
        <v>1291</v>
      </c>
      <c r="AQ97" s="251">
        <f t="shared" si="25"/>
        <v>430.33333333333331</v>
      </c>
      <c r="AR97" s="133" t="str">
        <f t="shared" si="26"/>
        <v>3</v>
      </c>
      <c r="AS97" s="140" t="s">
        <v>1156</v>
      </c>
      <c r="AT97" s="141">
        <v>6000</v>
      </c>
      <c r="AU97" s="141">
        <v>1000</v>
      </c>
      <c r="AV97" s="213">
        <f t="shared" si="27"/>
        <v>2.8571428571428571E-2</v>
      </c>
      <c r="AW97" s="133" t="str">
        <f t="shared" si="28"/>
        <v>0</v>
      </c>
      <c r="AX97" s="141" t="s">
        <v>76</v>
      </c>
      <c r="AY97" s="141">
        <v>5000</v>
      </c>
      <c r="AZ97" s="141">
        <v>67427</v>
      </c>
      <c r="BA97" s="207">
        <f t="shared" si="29"/>
        <v>-32427</v>
      </c>
      <c r="BB97" s="207">
        <f t="shared" si="30"/>
        <v>809124</v>
      </c>
      <c r="BC97" s="150" t="s">
        <v>123</v>
      </c>
      <c r="BD97" s="158" t="s">
        <v>1298</v>
      </c>
      <c r="BE97" s="151" t="s">
        <v>1194</v>
      </c>
      <c r="BF97" s="158" t="s">
        <v>1299</v>
      </c>
      <c r="BG97" s="164" t="str">
        <f t="shared" si="31"/>
        <v>0</v>
      </c>
      <c r="BH97" s="175" t="s">
        <v>1334</v>
      </c>
      <c r="BI97" s="133" t="e">
        <f>LOOKUP($BH97,#REF!,#REF!)</f>
        <v>#REF!</v>
      </c>
      <c r="BJ97" s="235">
        <v>5000000</v>
      </c>
      <c r="BK97" s="158" t="s">
        <v>1426</v>
      </c>
      <c r="BL97" s="158" t="s">
        <v>1427</v>
      </c>
      <c r="BM97" s="176">
        <v>0</v>
      </c>
      <c r="BN97" s="158" t="s">
        <v>1427</v>
      </c>
      <c r="BO97" s="11" t="str">
        <f t="shared" si="20"/>
        <v>0</v>
      </c>
      <c r="BP97" s="235">
        <v>2000000</v>
      </c>
      <c r="BQ97" s="233">
        <v>0</v>
      </c>
      <c r="BR97" s="233">
        <v>0</v>
      </c>
      <c r="BS97" s="233">
        <v>0</v>
      </c>
      <c r="BT97" s="246">
        <f t="shared" si="32"/>
        <v>7000000</v>
      </c>
      <c r="BU97" s="10" t="e">
        <f t="shared" si="33"/>
        <v>#REF!</v>
      </c>
      <c r="BV97" s="12">
        <f t="shared" si="34"/>
        <v>0</v>
      </c>
      <c r="BW97" s="12" t="e">
        <f t="shared" si="35"/>
        <v>#REF!</v>
      </c>
    </row>
    <row r="98" spans="1:89" ht="51.75" customHeight="1">
      <c r="A98" s="1" t="s">
        <v>73</v>
      </c>
      <c r="B98" s="181" t="s">
        <v>1525</v>
      </c>
      <c r="C98" s="53" t="s">
        <v>136</v>
      </c>
      <c r="D98" s="1">
        <v>92</v>
      </c>
      <c r="E98" s="54" t="s">
        <v>351</v>
      </c>
      <c r="F98" s="54" t="s">
        <v>92</v>
      </c>
      <c r="G98" s="55" t="s">
        <v>350</v>
      </c>
      <c r="H98" s="62" t="s">
        <v>89</v>
      </c>
      <c r="I98" s="63">
        <v>36342</v>
      </c>
      <c r="J98" s="64" t="s">
        <v>590</v>
      </c>
      <c r="K98" s="65" t="s">
        <v>99</v>
      </c>
      <c r="L98" s="64" t="s">
        <v>91</v>
      </c>
      <c r="M98" s="66" t="s">
        <v>591</v>
      </c>
      <c r="N98" s="81" t="s">
        <v>988</v>
      </c>
      <c r="O98" s="82" t="s">
        <v>989</v>
      </c>
      <c r="P98" s="83" t="s">
        <v>990</v>
      </c>
      <c r="Q98" s="83" t="s">
        <v>991</v>
      </c>
      <c r="R98" s="81" t="s">
        <v>991</v>
      </c>
      <c r="S98" s="84">
        <v>416</v>
      </c>
      <c r="T98" s="85" t="s">
        <v>74</v>
      </c>
      <c r="U98" s="85" t="s">
        <v>75</v>
      </c>
      <c r="W98" s="102" t="s">
        <v>1103</v>
      </c>
      <c r="X98" s="103">
        <v>7</v>
      </c>
      <c r="Y98" s="108" t="str">
        <f t="shared" si="18"/>
        <v>5</v>
      </c>
      <c r="Z98" s="103">
        <v>5</v>
      </c>
      <c r="AA98" s="115" t="str">
        <f t="shared" si="19"/>
        <v>2</v>
      </c>
      <c r="AB98" s="116">
        <v>1</v>
      </c>
      <c r="AC98" s="117">
        <v>35000</v>
      </c>
      <c r="AD98" s="64">
        <v>0</v>
      </c>
      <c r="AE98" s="64">
        <v>0</v>
      </c>
      <c r="AF98" s="64">
        <v>0</v>
      </c>
      <c r="AG98" s="108">
        <f t="shared" si="21"/>
        <v>35000</v>
      </c>
      <c r="AH98" s="133">
        <f t="shared" si="22"/>
        <v>4375</v>
      </c>
      <c r="AI98" s="132" t="e">
        <f>LOOKUP(AH98,#REF!,#REF!)</f>
        <v>#REF!</v>
      </c>
      <c r="AJ98" s="108">
        <f t="shared" si="23"/>
        <v>420000</v>
      </c>
      <c r="AK98" s="123">
        <v>2000</v>
      </c>
      <c r="AL98" s="84">
        <v>1500</v>
      </c>
      <c r="AM98" s="84">
        <v>3500</v>
      </c>
      <c r="AN98" s="84">
        <v>500</v>
      </c>
      <c r="AO98" s="250">
        <f t="shared" si="24"/>
        <v>7500</v>
      </c>
      <c r="AP98" s="311">
        <v>1292</v>
      </c>
      <c r="AQ98" s="251">
        <f t="shared" si="25"/>
        <v>258.39999999999998</v>
      </c>
      <c r="AR98" s="133" t="str">
        <f t="shared" si="26"/>
        <v>3</v>
      </c>
      <c r="AS98" s="136" t="s">
        <v>1182</v>
      </c>
      <c r="AT98" s="137">
        <v>18000</v>
      </c>
      <c r="AU98" s="137">
        <v>2000</v>
      </c>
      <c r="AV98" s="213">
        <f t="shared" si="27"/>
        <v>5.7142857142857141E-2</v>
      </c>
      <c r="AW98" s="133" t="str">
        <f t="shared" si="28"/>
        <v>0</v>
      </c>
      <c r="AX98" s="137" t="s">
        <v>76</v>
      </c>
      <c r="AY98" s="137">
        <v>10000</v>
      </c>
      <c r="AZ98" s="137">
        <v>117617</v>
      </c>
      <c r="BA98" s="207">
        <f t="shared" si="29"/>
        <v>-82617</v>
      </c>
      <c r="BB98" s="207">
        <f t="shared" si="30"/>
        <v>1411404</v>
      </c>
      <c r="BC98" s="142" t="s">
        <v>124</v>
      </c>
      <c r="BD98" s="144" t="s">
        <v>1300</v>
      </c>
      <c r="BE98" s="144" t="s">
        <v>1301</v>
      </c>
      <c r="BF98" s="144" t="s">
        <v>1302</v>
      </c>
      <c r="BG98" s="164" t="str">
        <f t="shared" si="31"/>
        <v>0</v>
      </c>
      <c r="BH98" s="169">
        <v>0</v>
      </c>
      <c r="BI98" s="133" t="e">
        <f>LOOKUP($BH98,#REF!,#REF!)</f>
        <v>#REF!</v>
      </c>
      <c r="BJ98" s="233">
        <v>0</v>
      </c>
      <c r="BK98" s="144" t="s">
        <v>130</v>
      </c>
      <c r="BL98" s="144" t="s">
        <v>1428</v>
      </c>
      <c r="BM98" s="176">
        <v>0</v>
      </c>
      <c r="BN98" s="144" t="s">
        <v>1428</v>
      </c>
      <c r="BO98" s="11" t="str">
        <f t="shared" si="20"/>
        <v>0</v>
      </c>
      <c r="BP98" s="232">
        <v>0</v>
      </c>
      <c r="BQ98" s="233">
        <v>0</v>
      </c>
      <c r="BR98" s="233">
        <v>0</v>
      </c>
      <c r="BS98" s="233">
        <v>0</v>
      </c>
      <c r="BT98" s="246">
        <f t="shared" si="32"/>
        <v>0</v>
      </c>
      <c r="BU98" s="10" t="e">
        <f t="shared" si="33"/>
        <v>#REF!</v>
      </c>
      <c r="BV98" s="12">
        <f t="shared" si="34"/>
        <v>0</v>
      </c>
      <c r="BW98" s="12" t="e">
        <f t="shared" si="35"/>
        <v>#REF!</v>
      </c>
    </row>
    <row r="99" spans="1:89" ht="51.75" customHeight="1">
      <c r="A99" s="1" t="s">
        <v>73</v>
      </c>
      <c r="B99" s="182" t="s">
        <v>1526</v>
      </c>
      <c r="C99" s="53" t="s">
        <v>136</v>
      </c>
      <c r="D99" s="1">
        <v>93</v>
      </c>
      <c r="E99" s="56" t="s">
        <v>352</v>
      </c>
      <c r="F99" s="56" t="s">
        <v>165</v>
      </c>
      <c r="G99" s="57" t="s">
        <v>350</v>
      </c>
      <c r="H99" s="67" t="s">
        <v>89</v>
      </c>
      <c r="I99" s="68">
        <v>36653</v>
      </c>
      <c r="J99" s="69" t="s">
        <v>592</v>
      </c>
      <c r="K99" s="70" t="s">
        <v>99</v>
      </c>
      <c r="L99" s="69" t="s">
        <v>91</v>
      </c>
      <c r="M99" s="71" t="s">
        <v>593</v>
      </c>
      <c r="N99" s="86" t="s">
        <v>992</v>
      </c>
      <c r="O99" s="87" t="s">
        <v>993</v>
      </c>
      <c r="P99" s="88" t="s">
        <v>994</v>
      </c>
      <c r="Q99" s="88" t="s">
        <v>995</v>
      </c>
      <c r="R99" s="86" t="s">
        <v>995</v>
      </c>
      <c r="S99" s="89">
        <v>700</v>
      </c>
      <c r="T99" s="90" t="s">
        <v>74</v>
      </c>
      <c r="U99" s="90" t="s">
        <v>75</v>
      </c>
      <c r="W99" s="105" t="s">
        <v>1104</v>
      </c>
      <c r="X99" s="104">
        <v>5</v>
      </c>
      <c r="Y99" s="108" t="str">
        <f t="shared" si="18"/>
        <v>3</v>
      </c>
      <c r="Z99" s="104">
        <v>3</v>
      </c>
      <c r="AA99" s="115" t="str">
        <f t="shared" si="19"/>
        <v>1</v>
      </c>
      <c r="AB99" s="118">
        <v>1</v>
      </c>
      <c r="AC99" s="119">
        <v>19666</v>
      </c>
      <c r="AD99" s="69">
        <v>0</v>
      </c>
      <c r="AE99" s="69">
        <v>0</v>
      </c>
      <c r="AF99" s="69">
        <v>0</v>
      </c>
      <c r="AG99" s="108">
        <f t="shared" si="21"/>
        <v>19666</v>
      </c>
      <c r="AH99" s="133">
        <f t="shared" si="22"/>
        <v>3277.6666666666665</v>
      </c>
      <c r="AI99" s="132" t="e">
        <f>LOOKUP(AH99,#REF!,#REF!)</f>
        <v>#REF!</v>
      </c>
      <c r="AJ99" s="108">
        <f t="shared" si="23"/>
        <v>235992</v>
      </c>
      <c r="AK99" s="89">
        <v>450</v>
      </c>
      <c r="AL99" s="89">
        <v>1500</v>
      </c>
      <c r="AM99" s="89">
        <v>0</v>
      </c>
      <c r="AN99" s="89">
        <v>0</v>
      </c>
      <c r="AO99" s="250">
        <f t="shared" si="24"/>
        <v>1950</v>
      </c>
      <c r="AP99" s="311">
        <v>1293</v>
      </c>
      <c r="AQ99" s="251">
        <f t="shared" si="25"/>
        <v>431</v>
      </c>
      <c r="AR99" s="133" t="str">
        <f t="shared" si="26"/>
        <v>3</v>
      </c>
      <c r="AS99" s="138" t="s">
        <v>1156</v>
      </c>
      <c r="AT99" s="139">
        <v>4000</v>
      </c>
      <c r="AU99" s="139">
        <v>0</v>
      </c>
      <c r="AV99" s="213">
        <f t="shared" si="27"/>
        <v>0</v>
      </c>
      <c r="AW99" s="133" t="str">
        <f t="shared" si="28"/>
        <v>0</v>
      </c>
      <c r="AX99" s="139" t="s">
        <v>76</v>
      </c>
      <c r="AY99" s="139" t="s">
        <v>76</v>
      </c>
      <c r="AZ99" s="139">
        <v>34000</v>
      </c>
      <c r="BA99" s="207">
        <f t="shared" si="29"/>
        <v>-14334</v>
      </c>
      <c r="BB99" s="207">
        <f t="shared" si="30"/>
        <v>408000</v>
      </c>
      <c r="BC99" s="145" t="s">
        <v>1186</v>
      </c>
      <c r="BD99" s="146" t="s">
        <v>1199</v>
      </c>
      <c r="BE99" s="149" t="s">
        <v>1204</v>
      </c>
      <c r="BF99" s="146" t="s">
        <v>127</v>
      </c>
      <c r="BG99" s="164" t="str">
        <f t="shared" si="31"/>
        <v>0</v>
      </c>
      <c r="BH99" s="169">
        <v>0</v>
      </c>
      <c r="BI99" s="133" t="e">
        <f>LOOKUP($BH99,#REF!,#REF!)</f>
        <v>#REF!</v>
      </c>
      <c r="BJ99" s="233">
        <v>0</v>
      </c>
      <c r="BK99" s="146" t="s">
        <v>130</v>
      </c>
      <c r="BL99" s="146" t="s">
        <v>1378</v>
      </c>
      <c r="BM99" s="176">
        <v>0</v>
      </c>
      <c r="BN99" s="146" t="s">
        <v>1378</v>
      </c>
      <c r="BO99" s="11" t="str">
        <f t="shared" si="20"/>
        <v>0</v>
      </c>
      <c r="BP99" s="171">
        <v>4000000</v>
      </c>
      <c r="BQ99" s="233">
        <v>0</v>
      </c>
      <c r="BR99" s="234">
        <v>30000</v>
      </c>
      <c r="BS99" s="233">
        <v>0</v>
      </c>
      <c r="BT99" s="246">
        <f t="shared" si="32"/>
        <v>4030000</v>
      </c>
      <c r="BU99" s="10" t="e">
        <f t="shared" si="33"/>
        <v>#REF!</v>
      </c>
      <c r="BV99" s="12">
        <f t="shared" si="34"/>
        <v>0</v>
      </c>
      <c r="BW99" s="12" t="e">
        <f t="shared" si="35"/>
        <v>#REF!</v>
      </c>
    </row>
    <row r="100" spans="1:89" ht="51.75" customHeight="1">
      <c r="A100" s="1" t="s">
        <v>73</v>
      </c>
      <c r="B100" s="182" t="s">
        <v>1527</v>
      </c>
      <c r="C100" s="53" t="s">
        <v>136</v>
      </c>
      <c r="D100" s="1">
        <v>94</v>
      </c>
      <c r="E100" s="56" t="s">
        <v>353</v>
      </c>
      <c r="F100" s="56" t="s">
        <v>354</v>
      </c>
      <c r="G100" s="57" t="s">
        <v>350</v>
      </c>
      <c r="H100" s="67" t="s">
        <v>89</v>
      </c>
      <c r="I100" s="68">
        <v>36130</v>
      </c>
      <c r="J100" s="69" t="s">
        <v>594</v>
      </c>
      <c r="K100" s="70" t="s">
        <v>438</v>
      </c>
      <c r="L100" s="69" t="s">
        <v>91</v>
      </c>
      <c r="M100" s="71" t="s">
        <v>595</v>
      </c>
      <c r="N100" s="86" t="s">
        <v>996</v>
      </c>
      <c r="O100" s="87" t="s">
        <v>997</v>
      </c>
      <c r="P100" s="88" t="s">
        <v>922</v>
      </c>
      <c r="Q100" s="88" t="s">
        <v>119</v>
      </c>
      <c r="R100" s="86" t="s">
        <v>119</v>
      </c>
      <c r="S100" s="89">
        <v>5000</v>
      </c>
      <c r="T100" s="90" t="s">
        <v>74</v>
      </c>
      <c r="U100" s="90" t="s">
        <v>620</v>
      </c>
      <c r="W100" s="105" t="s">
        <v>76</v>
      </c>
      <c r="X100" s="104">
        <v>3</v>
      </c>
      <c r="Y100" s="108" t="str">
        <f t="shared" si="18"/>
        <v>2</v>
      </c>
      <c r="Z100" s="104">
        <v>1</v>
      </c>
      <c r="AA100" s="115" t="str">
        <f t="shared" si="19"/>
        <v>1</v>
      </c>
      <c r="AB100" s="118">
        <v>0</v>
      </c>
      <c r="AC100" s="119">
        <v>0</v>
      </c>
      <c r="AD100" s="69">
        <v>0</v>
      </c>
      <c r="AE100" s="69">
        <v>0</v>
      </c>
      <c r="AF100" s="69">
        <v>0</v>
      </c>
      <c r="AG100" s="108">
        <f t="shared" si="21"/>
        <v>0</v>
      </c>
      <c r="AH100" s="133">
        <f t="shared" si="22"/>
        <v>0</v>
      </c>
      <c r="AI100" s="132" t="e">
        <f>LOOKUP(AH100,#REF!,#REF!)</f>
        <v>#REF!</v>
      </c>
      <c r="AJ100" s="108">
        <f t="shared" si="23"/>
        <v>0</v>
      </c>
      <c r="AK100" s="89">
        <v>246</v>
      </c>
      <c r="AL100" s="89">
        <v>3063</v>
      </c>
      <c r="AM100" s="89">
        <v>0</v>
      </c>
      <c r="AN100" s="89">
        <v>216</v>
      </c>
      <c r="AO100" s="250">
        <f t="shared" si="24"/>
        <v>3525</v>
      </c>
      <c r="AP100" s="311">
        <v>1294</v>
      </c>
      <c r="AQ100" s="251">
        <f t="shared" si="25"/>
        <v>1294</v>
      </c>
      <c r="AR100" s="133" t="str">
        <f t="shared" si="26"/>
        <v>2</v>
      </c>
      <c r="AS100" s="138" t="s">
        <v>1183</v>
      </c>
      <c r="AT100" s="139">
        <v>9000</v>
      </c>
      <c r="AU100" s="139">
        <v>0</v>
      </c>
      <c r="AV100" s="213" t="e">
        <f t="shared" si="27"/>
        <v>#DIV/0!</v>
      </c>
      <c r="AW100" s="133" t="e">
        <f t="shared" si="28"/>
        <v>#DIV/0!</v>
      </c>
      <c r="AX100" s="139">
        <v>7000</v>
      </c>
      <c r="AY100" s="139" t="s">
        <v>76</v>
      </c>
      <c r="AZ100" s="139">
        <v>40025</v>
      </c>
      <c r="BA100" s="207">
        <f t="shared" si="29"/>
        <v>-40025</v>
      </c>
      <c r="BB100" s="207">
        <f t="shared" si="30"/>
        <v>480300</v>
      </c>
      <c r="BC100" s="145" t="s">
        <v>1186</v>
      </c>
      <c r="BD100" s="146" t="s">
        <v>1199</v>
      </c>
      <c r="BE100" s="149" t="s">
        <v>1303</v>
      </c>
      <c r="BF100" s="146" t="s">
        <v>1304</v>
      </c>
      <c r="BG100" s="164" t="str">
        <f t="shared" si="31"/>
        <v>0</v>
      </c>
      <c r="BH100" s="169">
        <v>0</v>
      </c>
      <c r="BI100" s="133" t="e">
        <f>LOOKUP($BH100,#REF!,#REF!)</f>
        <v>#REF!</v>
      </c>
      <c r="BJ100" s="233">
        <v>0</v>
      </c>
      <c r="BK100" s="146" t="s">
        <v>76</v>
      </c>
      <c r="BL100" s="146" t="s">
        <v>76</v>
      </c>
      <c r="BM100" s="176">
        <v>0</v>
      </c>
      <c r="BN100" s="146" t="s">
        <v>76</v>
      </c>
      <c r="BO100" s="11" t="str">
        <f t="shared" si="20"/>
        <v>0</v>
      </c>
      <c r="BP100" s="233">
        <v>0</v>
      </c>
      <c r="BQ100" s="233">
        <v>0</v>
      </c>
      <c r="BR100" s="233">
        <v>0</v>
      </c>
      <c r="BS100" s="233">
        <v>0</v>
      </c>
      <c r="BT100" s="246">
        <f t="shared" si="32"/>
        <v>0</v>
      </c>
      <c r="BU100" s="10" t="e">
        <f t="shared" si="33"/>
        <v>#REF!</v>
      </c>
      <c r="BV100" s="12">
        <f t="shared" si="34"/>
        <v>0</v>
      </c>
      <c r="BW100" s="12" t="e">
        <f t="shared" si="35"/>
        <v>#REF!</v>
      </c>
    </row>
    <row r="101" spans="1:89" ht="51.75" customHeight="1">
      <c r="A101" s="1" t="s">
        <v>73</v>
      </c>
      <c r="B101" s="182" t="s">
        <v>1528</v>
      </c>
      <c r="C101" s="53" t="s">
        <v>136</v>
      </c>
      <c r="D101" s="1">
        <v>95</v>
      </c>
      <c r="E101" s="56" t="s">
        <v>355</v>
      </c>
      <c r="F101" s="56" t="s">
        <v>356</v>
      </c>
      <c r="G101" s="57" t="s">
        <v>350</v>
      </c>
      <c r="H101" s="67" t="s">
        <v>89</v>
      </c>
      <c r="I101" s="68">
        <v>36441</v>
      </c>
      <c r="J101" s="69" t="s">
        <v>596</v>
      </c>
      <c r="K101" s="70" t="s">
        <v>398</v>
      </c>
      <c r="L101" s="69" t="s">
        <v>91</v>
      </c>
      <c r="M101" s="71" t="s">
        <v>597</v>
      </c>
      <c r="N101" s="86" t="s">
        <v>998</v>
      </c>
      <c r="O101" s="87" t="s">
        <v>999</v>
      </c>
      <c r="P101" s="88" t="s">
        <v>1000</v>
      </c>
      <c r="Q101" s="88" t="s">
        <v>1001</v>
      </c>
      <c r="R101" s="86" t="s">
        <v>1001</v>
      </c>
      <c r="S101" s="89">
        <v>5000</v>
      </c>
      <c r="T101" s="90" t="s">
        <v>74</v>
      </c>
      <c r="U101" s="90" t="s">
        <v>75</v>
      </c>
      <c r="W101" s="105" t="s">
        <v>1060</v>
      </c>
      <c r="X101" s="104">
        <v>20</v>
      </c>
      <c r="Y101" s="108" t="str">
        <f t="shared" si="18"/>
        <v>5</v>
      </c>
      <c r="Z101" s="104">
        <v>1</v>
      </c>
      <c r="AA101" s="115" t="str">
        <f t="shared" si="19"/>
        <v>1</v>
      </c>
      <c r="AB101" s="118">
        <v>1</v>
      </c>
      <c r="AC101" s="119">
        <v>49296</v>
      </c>
      <c r="AD101" s="69">
        <v>0</v>
      </c>
      <c r="AE101" s="69">
        <v>0</v>
      </c>
      <c r="AF101" s="69">
        <v>0</v>
      </c>
      <c r="AG101" s="108">
        <f t="shared" si="21"/>
        <v>49296</v>
      </c>
      <c r="AH101" s="133">
        <f t="shared" si="22"/>
        <v>2347.4285714285716</v>
      </c>
      <c r="AI101" s="132" t="e">
        <f>LOOKUP(AH101,#REF!,#REF!)</f>
        <v>#REF!</v>
      </c>
      <c r="AJ101" s="108">
        <f t="shared" si="23"/>
        <v>591552</v>
      </c>
      <c r="AK101" s="89">
        <v>0</v>
      </c>
      <c r="AL101" s="89">
        <v>3114</v>
      </c>
      <c r="AM101" s="89">
        <v>0</v>
      </c>
      <c r="AN101" s="89">
        <v>0</v>
      </c>
      <c r="AO101" s="250">
        <f t="shared" si="24"/>
        <v>3114</v>
      </c>
      <c r="AP101" s="311">
        <v>1295</v>
      </c>
      <c r="AQ101" s="251">
        <f t="shared" si="25"/>
        <v>1295</v>
      </c>
      <c r="AR101" s="133" t="str">
        <f t="shared" si="26"/>
        <v>2</v>
      </c>
      <c r="AS101" s="138" t="s">
        <v>1184</v>
      </c>
      <c r="AT101" s="139">
        <v>30000</v>
      </c>
      <c r="AU101" s="139">
        <v>3000</v>
      </c>
      <c r="AV101" s="213">
        <f t="shared" si="27"/>
        <v>6.0856864654333008E-2</v>
      </c>
      <c r="AW101" s="133" t="str">
        <f t="shared" si="28"/>
        <v>0</v>
      </c>
      <c r="AX101" s="139" t="s">
        <v>76</v>
      </c>
      <c r="AY101" s="139">
        <v>3000</v>
      </c>
      <c r="AZ101" s="139">
        <v>79487</v>
      </c>
      <c r="BA101" s="207">
        <f t="shared" si="29"/>
        <v>-30191</v>
      </c>
      <c r="BB101" s="207">
        <f t="shared" si="30"/>
        <v>953844</v>
      </c>
      <c r="BC101" s="145" t="s">
        <v>143</v>
      </c>
      <c r="BD101" s="149" t="s">
        <v>76</v>
      </c>
      <c r="BE101" s="149" t="s">
        <v>76</v>
      </c>
      <c r="BF101" s="149" t="s">
        <v>76</v>
      </c>
      <c r="BG101" s="164" t="str">
        <f t="shared" si="31"/>
        <v>2</v>
      </c>
      <c r="BH101" s="169">
        <v>0</v>
      </c>
      <c r="BI101" s="133" t="e">
        <f>LOOKUP($BH101,#REF!,#REF!)</f>
        <v>#REF!</v>
      </c>
      <c r="BJ101" s="233">
        <v>0</v>
      </c>
      <c r="BK101" s="146" t="s">
        <v>1360</v>
      </c>
      <c r="BL101" s="146" t="s">
        <v>1374</v>
      </c>
      <c r="BM101" s="176">
        <v>0</v>
      </c>
      <c r="BN101" s="146" t="s">
        <v>1374</v>
      </c>
      <c r="BO101" s="11" t="str">
        <f t="shared" si="20"/>
        <v>0</v>
      </c>
      <c r="BP101" s="171">
        <v>1000000</v>
      </c>
      <c r="BQ101" s="233">
        <v>0</v>
      </c>
      <c r="BR101" s="233">
        <v>0</v>
      </c>
      <c r="BS101" s="233">
        <v>0</v>
      </c>
      <c r="BT101" s="246">
        <f t="shared" si="32"/>
        <v>1000000</v>
      </c>
      <c r="BU101" s="10" t="e">
        <f t="shared" si="33"/>
        <v>#REF!</v>
      </c>
      <c r="BV101" s="12">
        <f t="shared" si="34"/>
        <v>0</v>
      </c>
      <c r="BW101" s="12" t="e">
        <f t="shared" si="35"/>
        <v>#REF!</v>
      </c>
    </row>
    <row r="102" spans="1:89" ht="51.75" customHeight="1">
      <c r="A102" s="1" t="s">
        <v>73</v>
      </c>
      <c r="B102" s="182" t="s">
        <v>1529</v>
      </c>
      <c r="C102" s="53" t="s">
        <v>136</v>
      </c>
      <c r="D102" s="1">
        <v>96</v>
      </c>
      <c r="E102" s="56" t="s">
        <v>357</v>
      </c>
      <c r="F102" s="56" t="s">
        <v>358</v>
      </c>
      <c r="G102" s="57" t="s">
        <v>350</v>
      </c>
      <c r="H102" s="67" t="s">
        <v>139</v>
      </c>
      <c r="I102" s="68">
        <v>36297</v>
      </c>
      <c r="J102" s="69" t="s">
        <v>598</v>
      </c>
      <c r="K102" s="70" t="s">
        <v>415</v>
      </c>
      <c r="L102" s="69" t="s">
        <v>91</v>
      </c>
      <c r="M102" s="71" t="s">
        <v>599</v>
      </c>
      <c r="N102" s="86" t="s">
        <v>1002</v>
      </c>
      <c r="O102" s="87" t="s">
        <v>1003</v>
      </c>
      <c r="P102" s="88" t="s">
        <v>1004</v>
      </c>
      <c r="Q102" s="88" t="s">
        <v>1005</v>
      </c>
      <c r="R102" s="86" t="s">
        <v>1005</v>
      </c>
      <c r="S102" s="89">
        <v>25000</v>
      </c>
      <c r="T102" s="90" t="s">
        <v>74</v>
      </c>
      <c r="U102" s="90" t="s">
        <v>75</v>
      </c>
      <c r="W102" s="105" t="s">
        <v>1105</v>
      </c>
      <c r="X102" s="104">
        <v>4</v>
      </c>
      <c r="Y102" s="108" t="str">
        <f t="shared" si="18"/>
        <v>3</v>
      </c>
      <c r="Z102" s="104">
        <v>2</v>
      </c>
      <c r="AA102" s="115" t="str">
        <f t="shared" si="19"/>
        <v>1</v>
      </c>
      <c r="AB102" s="118">
        <v>2</v>
      </c>
      <c r="AC102" s="119">
        <v>78075</v>
      </c>
      <c r="AD102" s="122">
        <v>111469</v>
      </c>
      <c r="AE102" s="69">
        <v>0</v>
      </c>
      <c r="AF102" s="69">
        <v>0</v>
      </c>
      <c r="AG102" s="108">
        <f t="shared" si="21"/>
        <v>189544</v>
      </c>
      <c r="AH102" s="133">
        <f t="shared" si="22"/>
        <v>31590.666666666668</v>
      </c>
      <c r="AI102" s="132" t="e">
        <f>LOOKUP(AH102,#REF!,#REF!)</f>
        <v>#REF!</v>
      </c>
      <c r="AJ102" s="108">
        <f t="shared" si="23"/>
        <v>2274528</v>
      </c>
      <c r="AK102" s="89">
        <v>456</v>
      </c>
      <c r="AL102" s="89">
        <v>9377</v>
      </c>
      <c r="AM102" s="89">
        <v>2470</v>
      </c>
      <c r="AN102" s="89">
        <v>0</v>
      </c>
      <c r="AO102" s="250">
        <f t="shared" si="24"/>
        <v>12303</v>
      </c>
      <c r="AP102" s="311">
        <v>1296</v>
      </c>
      <c r="AQ102" s="251">
        <f t="shared" si="25"/>
        <v>648</v>
      </c>
      <c r="AR102" s="133" t="str">
        <f t="shared" si="26"/>
        <v>2</v>
      </c>
      <c r="AS102" s="138" t="s">
        <v>1185</v>
      </c>
      <c r="AT102" s="139">
        <v>45000</v>
      </c>
      <c r="AU102" s="139">
        <v>8000</v>
      </c>
      <c r="AV102" s="213">
        <f t="shared" si="27"/>
        <v>4.2206558899252941E-2</v>
      </c>
      <c r="AW102" s="133" t="str">
        <f t="shared" si="28"/>
        <v>0</v>
      </c>
      <c r="AX102" s="139" t="s">
        <v>76</v>
      </c>
      <c r="AY102" s="139">
        <v>28000</v>
      </c>
      <c r="AZ102" s="139">
        <v>239900</v>
      </c>
      <c r="BA102" s="207">
        <f t="shared" si="29"/>
        <v>-50356</v>
      </c>
      <c r="BB102" s="207">
        <f t="shared" si="30"/>
        <v>2878800</v>
      </c>
      <c r="BC102" s="145" t="s">
        <v>1186</v>
      </c>
      <c r="BD102" s="146" t="s">
        <v>1305</v>
      </c>
      <c r="BE102" s="157">
        <v>2007</v>
      </c>
      <c r="BF102" s="146" t="s">
        <v>1306</v>
      </c>
      <c r="BG102" s="164" t="str">
        <f t="shared" si="31"/>
        <v>0</v>
      </c>
      <c r="BH102" s="172" t="s">
        <v>1341</v>
      </c>
      <c r="BI102" s="133" t="e">
        <f>LOOKUP($BH102,#REF!,#REF!)</f>
        <v>#REF!</v>
      </c>
      <c r="BJ102" s="171">
        <v>4000000</v>
      </c>
      <c r="BK102" s="146" t="s">
        <v>1429</v>
      </c>
      <c r="BL102" s="146" t="s">
        <v>1430</v>
      </c>
      <c r="BM102" s="176">
        <v>0</v>
      </c>
      <c r="BN102" s="146" t="s">
        <v>1430</v>
      </c>
      <c r="BO102" s="11" t="str">
        <f t="shared" si="20"/>
        <v>0</v>
      </c>
      <c r="BP102" s="171">
        <v>15000000</v>
      </c>
      <c r="BQ102" s="234">
        <v>200000</v>
      </c>
      <c r="BR102" s="234">
        <v>500000</v>
      </c>
      <c r="BS102" s="233">
        <v>0</v>
      </c>
      <c r="BT102" s="246">
        <f t="shared" si="32"/>
        <v>19700000</v>
      </c>
      <c r="BU102" s="10" t="e">
        <f t="shared" si="33"/>
        <v>#REF!</v>
      </c>
      <c r="BV102" s="12">
        <f t="shared" si="34"/>
        <v>0</v>
      </c>
      <c r="BW102" s="12" t="e">
        <f t="shared" si="35"/>
        <v>#REF!</v>
      </c>
    </row>
    <row r="103" spans="1:89" ht="51.75" customHeight="1">
      <c r="A103" s="1" t="s">
        <v>73</v>
      </c>
      <c r="B103" s="182" t="s">
        <v>1530</v>
      </c>
      <c r="C103" s="53" t="s">
        <v>136</v>
      </c>
      <c r="D103" s="1">
        <v>97</v>
      </c>
      <c r="E103" s="56" t="s">
        <v>359</v>
      </c>
      <c r="F103" s="56" t="s">
        <v>360</v>
      </c>
      <c r="G103" s="57" t="s">
        <v>350</v>
      </c>
      <c r="H103" s="67" t="s">
        <v>89</v>
      </c>
      <c r="I103" s="68">
        <v>36526</v>
      </c>
      <c r="J103" s="69" t="s">
        <v>600</v>
      </c>
      <c r="K103" s="70" t="s">
        <v>103</v>
      </c>
      <c r="L103" s="69" t="s">
        <v>91</v>
      </c>
      <c r="M103" s="71" t="s">
        <v>601</v>
      </c>
      <c r="N103" s="86" t="s">
        <v>1006</v>
      </c>
      <c r="O103" s="87" t="s">
        <v>1007</v>
      </c>
      <c r="P103" s="88" t="s">
        <v>1008</v>
      </c>
      <c r="Q103" s="88" t="s">
        <v>1009</v>
      </c>
      <c r="R103" s="86" t="s">
        <v>1009</v>
      </c>
      <c r="S103" s="89">
        <v>3000</v>
      </c>
      <c r="T103" s="90" t="s">
        <v>74</v>
      </c>
      <c r="U103" s="90" t="s">
        <v>75</v>
      </c>
      <c r="W103" s="105" t="s">
        <v>1106</v>
      </c>
      <c r="X103" s="104">
        <v>7</v>
      </c>
      <c r="Y103" s="108" t="str">
        <f t="shared" si="18"/>
        <v>5</v>
      </c>
      <c r="Z103" s="104">
        <v>2</v>
      </c>
      <c r="AA103" s="115" t="str">
        <f t="shared" si="19"/>
        <v>1</v>
      </c>
      <c r="AB103" s="118">
        <v>1</v>
      </c>
      <c r="AC103" s="119">
        <v>35000</v>
      </c>
      <c r="AD103" s="69">
        <v>0</v>
      </c>
      <c r="AE103" s="69">
        <v>0</v>
      </c>
      <c r="AF103" s="69">
        <v>0</v>
      </c>
      <c r="AG103" s="108">
        <f t="shared" si="21"/>
        <v>35000</v>
      </c>
      <c r="AH103" s="133">
        <f t="shared" si="22"/>
        <v>4375</v>
      </c>
      <c r="AI103" s="132" t="e">
        <f>LOOKUP(AH103,#REF!,#REF!)</f>
        <v>#REF!</v>
      </c>
      <c r="AJ103" s="108">
        <f t="shared" si="23"/>
        <v>420000</v>
      </c>
      <c r="AK103" s="89">
        <v>360</v>
      </c>
      <c r="AL103" s="89">
        <v>5894</v>
      </c>
      <c r="AM103" s="89">
        <v>398</v>
      </c>
      <c r="AN103" s="89">
        <v>423</v>
      </c>
      <c r="AO103" s="250">
        <f t="shared" si="24"/>
        <v>7075</v>
      </c>
      <c r="AP103" s="311">
        <v>1297</v>
      </c>
      <c r="AQ103" s="251">
        <f t="shared" si="25"/>
        <v>648.5</v>
      </c>
      <c r="AR103" s="133" t="str">
        <f t="shared" si="26"/>
        <v>2</v>
      </c>
      <c r="AS103" s="138" t="s">
        <v>1153</v>
      </c>
      <c r="AT103" s="139">
        <v>5000</v>
      </c>
      <c r="AU103" s="139">
        <v>2000</v>
      </c>
      <c r="AV103" s="213">
        <f t="shared" si="27"/>
        <v>5.7142857142857141E-2</v>
      </c>
      <c r="AW103" s="133" t="str">
        <f t="shared" si="28"/>
        <v>0</v>
      </c>
      <c r="AX103" s="139" t="s">
        <v>76</v>
      </c>
      <c r="AY103" s="139">
        <v>2000</v>
      </c>
      <c r="AZ103" s="139">
        <v>48075</v>
      </c>
      <c r="BA103" s="207">
        <f t="shared" si="29"/>
        <v>-13075</v>
      </c>
      <c r="BB103" s="207">
        <f t="shared" si="30"/>
        <v>576900</v>
      </c>
      <c r="BC103" s="145" t="s">
        <v>1186</v>
      </c>
      <c r="BD103" s="146" t="s">
        <v>1307</v>
      </c>
      <c r="BE103" s="156">
        <v>1997</v>
      </c>
      <c r="BF103" s="147" t="s">
        <v>1308</v>
      </c>
      <c r="BG103" s="164" t="str">
        <f t="shared" si="31"/>
        <v>0</v>
      </c>
      <c r="BH103" s="169">
        <v>0</v>
      </c>
      <c r="BI103" s="133" t="e">
        <f>LOOKUP($BH103,#REF!,#REF!)</f>
        <v>#REF!</v>
      </c>
      <c r="BJ103" s="233">
        <v>0</v>
      </c>
      <c r="BK103" s="146" t="s">
        <v>1431</v>
      </c>
      <c r="BL103" s="146" t="s">
        <v>1402</v>
      </c>
      <c r="BM103" s="176">
        <v>0</v>
      </c>
      <c r="BN103" s="146" t="s">
        <v>1402</v>
      </c>
      <c r="BO103" s="11" t="str">
        <f t="shared" si="20"/>
        <v>0</v>
      </c>
      <c r="BP103" s="171">
        <v>2500000</v>
      </c>
      <c r="BQ103" s="234">
        <v>10000</v>
      </c>
      <c r="BR103" s="234">
        <v>64000</v>
      </c>
      <c r="BS103" s="233">
        <v>0</v>
      </c>
      <c r="BT103" s="246">
        <f t="shared" si="32"/>
        <v>2574000</v>
      </c>
      <c r="BU103" s="10" t="e">
        <f t="shared" si="33"/>
        <v>#REF!</v>
      </c>
      <c r="BV103" s="12">
        <f t="shared" si="34"/>
        <v>0</v>
      </c>
      <c r="BW103" s="12" t="e">
        <f t="shared" si="35"/>
        <v>#REF!</v>
      </c>
    </row>
    <row r="104" spans="1:89" ht="51.75" customHeight="1">
      <c r="A104" s="1" t="s">
        <v>73</v>
      </c>
      <c r="B104" s="182" t="s">
        <v>1531</v>
      </c>
      <c r="C104" s="53" t="s">
        <v>136</v>
      </c>
      <c r="D104" s="1">
        <v>98</v>
      </c>
      <c r="E104" s="56" t="s">
        <v>361</v>
      </c>
      <c r="F104" s="56" t="s">
        <v>362</v>
      </c>
      <c r="G104" s="57" t="s">
        <v>350</v>
      </c>
      <c r="H104" s="67" t="s">
        <v>89</v>
      </c>
      <c r="I104" s="68">
        <v>36515</v>
      </c>
      <c r="J104" s="69" t="s">
        <v>602</v>
      </c>
      <c r="K104" s="70" t="s">
        <v>103</v>
      </c>
      <c r="L104" s="69" t="s">
        <v>91</v>
      </c>
      <c r="M104" s="71" t="s">
        <v>603</v>
      </c>
      <c r="N104" s="86" t="s">
        <v>1010</v>
      </c>
      <c r="O104" s="87" t="s">
        <v>1011</v>
      </c>
      <c r="P104" s="88" t="s">
        <v>895</v>
      </c>
      <c r="Q104" s="88" t="s">
        <v>896</v>
      </c>
      <c r="R104" s="86" t="s">
        <v>896</v>
      </c>
      <c r="S104" s="89">
        <v>2000</v>
      </c>
      <c r="T104" s="90" t="s">
        <v>74</v>
      </c>
      <c r="U104" s="90" t="s">
        <v>75</v>
      </c>
      <c r="W104" s="105" t="s">
        <v>1107</v>
      </c>
      <c r="X104" s="104">
        <v>6</v>
      </c>
      <c r="Y104" s="108" t="str">
        <f t="shared" si="18"/>
        <v>5</v>
      </c>
      <c r="Z104" s="104">
        <v>3</v>
      </c>
      <c r="AA104" s="115" t="str">
        <f t="shared" si="19"/>
        <v>1</v>
      </c>
      <c r="AB104" s="118">
        <v>2</v>
      </c>
      <c r="AC104" s="119">
        <v>25000</v>
      </c>
      <c r="AD104" s="69">
        <v>15000</v>
      </c>
      <c r="AE104" s="69">
        <v>0</v>
      </c>
      <c r="AF104" s="69">
        <v>0</v>
      </c>
      <c r="AG104" s="108">
        <f t="shared" si="21"/>
        <v>40000</v>
      </c>
      <c r="AH104" s="133">
        <f t="shared" si="22"/>
        <v>5000</v>
      </c>
      <c r="AI104" s="132" t="e">
        <f>LOOKUP(AH104,#REF!,#REF!)</f>
        <v>#REF!</v>
      </c>
      <c r="AJ104" s="108">
        <f t="shared" si="23"/>
        <v>480000</v>
      </c>
      <c r="AK104" s="89">
        <v>555</v>
      </c>
      <c r="AL104" s="89">
        <v>6653</v>
      </c>
      <c r="AM104" s="89">
        <v>0</v>
      </c>
      <c r="AN104" s="89">
        <v>262</v>
      </c>
      <c r="AO104" s="250">
        <f t="shared" si="24"/>
        <v>7470</v>
      </c>
      <c r="AP104" s="311">
        <v>1298</v>
      </c>
      <c r="AQ104" s="251">
        <f t="shared" si="25"/>
        <v>432.66666666666669</v>
      </c>
      <c r="AR104" s="133" t="str">
        <f t="shared" si="26"/>
        <v>3</v>
      </c>
      <c r="AS104" s="138" t="s">
        <v>1156</v>
      </c>
      <c r="AT104" s="139">
        <v>20000</v>
      </c>
      <c r="AU104" s="139">
        <v>1000</v>
      </c>
      <c r="AV104" s="213">
        <f t="shared" si="27"/>
        <v>2.5000000000000001E-2</v>
      </c>
      <c r="AW104" s="133" t="str">
        <f t="shared" si="28"/>
        <v>0</v>
      </c>
      <c r="AX104" s="139" t="s">
        <v>76</v>
      </c>
      <c r="AY104" s="139">
        <v>5000</v>
      </c>
      <c r="AZ104" s="139">
        <v>68269</v>
      </c>
      <c r="BA104" s="207">
        <f t="shared" si="29"/>
        <v>-28269</v>
      </c>
      <c r="BB104" s="207">
        <f t="shared" si="30"/>
        <v>819228</v>
      </c>
      <c r="BC104" s="145" t="s">
        <v>1186</v>
      </c>
      <c r="BD104" s="146" t="s">
        <v>1307</v>
      </c>
      <c r="BE104" s="156">
        <v>2012</v>
      </c>
      <c r="BF104" s="147" t="s">
        <v>1309</v>
      </c>
      <c r="BG104" s="164" t="str">
        <f t="shared" si="31"/>
        <v>0</v>
      </c>
      <c r="BH104" s="169">
        <v>0</v>
      </c>
      <c r="BI104" s="133" t="e">
        <f>LOOKUP($BH104,#REF!,#REF!)</f>
        <v>#REF!</v>
      </c>
      <c r="BJ104" s="233">
        <v>0</v>
      </c>
      <c r="BK104" s="146" t="s">
        <v>1400</v>
      </c>
      <c r="BL104" s="146" t="s">
        <v>1364</v>
      </c>
      <c r="BM104" s="176">
        <v>0</v>
      </c>
      <c r="BN104" s="146" t="s">
        <v>1364</v>
      </c>
      <c r="BO104" s="11" t="str">
        <f t="shared" si="20"/>
        <v>0</v>
      </c>
      <c r="BP104" s="171">
        <v>1500000</v>
      </c>
      <c r="BQ104" s="233">
        <v>0</v>
      </c>
      <c r="BR104" s="233">
        <v>0</v>
      </c>
      <c r="BS104" s="233">
        <v>0</v>
      </c>
      <c r="BT104" s="246">
        <f t="shared" si="32"/>
        <v>1500000</v>
      </c>
      <c r="BU104" s="10" t="e">
        <f t="shared" si="33"/>
        <v>#REF!</v>
      </c>
      <c r="BV104" s="12">
        <f t="shared" si="34"/>
        <v>0</v>
      </c>
      <c r="BW104" s="12" t="e">
        <f t="shared" si="35"/>
        <v>#REF!</v>
      </c>
    </row>
    <row r="105" spans="1:89" ht="51.75" customHeight="1">
      <c r="A105" s="1" t="s">
        <v>73</v>
      </c>
      <c r="B105" s="182" t="s">
        <v>1532</v>
      </c>
      <c r="C105" s="53" t="s">
        <v>136</v>
      </c>
      <c r="D105" s="1">
        <v>99</v>
      </c>
      <c r="E105" s="56" t="s">
        <v>363</v>
      </c>
      <c r="F105" s="56" t="s">
        <v>297</v>
      </c>
      <c r="G105" s="57" t="s">
        <v>350</v>
      </c>
      <c r="H105" s="67" t="s">
        <v>89</v>
      </c>
      <c r="I105" s="68">
        <v>36107</v>
      </c>
      <c r="J105" s="69" t="s">
        <v>604</v>
      </c>
      <c r="K105" s="70" t="s">
        <v>104</v>
      </c>
      <c r="L105" s="69" t="s">
        <v>91</v>
      </c>
      <c r="M105" s="71" t="s">
        <v>517</v>
      </c>
      <c r="N105" s="86" t="s">
        <v>1012</v>
      </c>
      <c r="O105" s="87" t="s">
        <v>1013</v>
      </c>
      <c r="P105" s="88" t="s">
        <v>867</v>
      </c>
      <c r="Q105" s="88" t="s">
        <v>1014</v>
      </c>
      <c r="R105" s="88" t="s">
        <v>1014</v>
      </c>
      <c r="S105" s="89">
        <v>500</v>
      </c>
      <c r="T105" s="90" t="s">
        <v>74</v>
      </c>
      <c r="U105" s="90" t="s">
        <v>75</v>
      </c>
      <c r="W105" s="105" t="s">
        <v>1080</v>
      </c>
      <c r="X105" s="104">
        <v>4</v>
      </c>
      <c r="Y105" s="108" t="str">
        <f t="shared" si="18"/>
        <v>3</v>
      </c>
      <c r="Z105" s="104">
        <v>2</v>
      </c>
      <c r="AA105" s="115" t="str">
        <f t="shared" si="19"/>
        <v>1</v>
      </c>
      <c r="AB105" s="118">
        <v>1</v>
      </c>
      <c r="AC105" s="119">
        <v>15000</v>
      </c>
      <c r="AD105" s="69">
        <v>0</v>
      </c>
      <c r="AE105" s="122">
        <v>12000</v>
      </c>
      <c r="AF105" s="69">
        <v>0</v>
      </c>
      <c r="AG105" s="108">
        <f t="shared" si="21"/>
        <v>27000</v>
      </c>
      <c r="AH105" s="133">
        <f t="shared" si="22"/>
        <v>5400</v>
      </c>
      <c r="AI105" s="132" t="e">
        <f>LOOKUP(AH105,#REF!,#REF!)</f>
        <v>#REF!</v>
      </c>
      <c r="AJ105" s="108">
        <f t="shared" si="23"/>
        <v>324000</v>
      </c>
      <c r="AK105" s="122">
        <v>1500</v>
      </c>
      <c r="AL105" s="89">
        <v>2000</v>
      </c>
      <c r="AM105" s="89">
        <v>0</v>
      </c>
      <c r="AN105" s="89">
        <v>0</v>
      </c>
      <c r="AO105" s="250">
        <f t="shared" si="24"/>
        <v>3500</v>
      </c>
      <c r="AP105" s="311">
        <v>1299</v>
      </c>
      <c r="AQ105" s="251">
        <f t="shared" si="25"/>
        <v>649.5</v>
      </c>
      <c r="AR105" s="133" t="str">
        <f t="shared" si="26"/>
        <v>2</v>
      </c>
      <c r="AS105" s="138" t="s">
        <v>1161</v>
      </c>
      <c r="AT105" s="139">
        <v>10000</v>
      </c>
      <c r="AU105" s="139">
        <v>1500</v>
      </c>
      <c r="AV105" s="213">
        <f t="shared" si="27"/>
        <v>5.5555555555555552E-2</v>
      </c>
      <c r="AW105" s="133" t="str">
        <f t="shared" si="28"/>
        <v>0</v>
      </c>
      <c r="AX105" s="139" t="s">
        <v>76</v>
      </c>
      <c r="AY105" s="139">
        <v>8000</v>
      </c>
      <c r="AZ105" s="139">
        <v>55000</v>
      </c>
      <c r="BA105" s="207">
        <f t="shared" si="29"/>
        <v>-28000</v>
      </c>
      <c r="BB105" s="207">
        <f t="shared" si="30"/>
        <v>660000</v>
      </c>
      <c r="BC105" s="145" t="s">
        <v>123</v>
      </c>
      <c r="BD105" s="146" t="s">
        <v>1258</v>
      </c>
      <c r="BE105" s="156" t="s">
        <v>1259</v>
      </c>
      <c r="BF105" s="147" t="s">
        <v>1260</v>
      </c>
      <c r="BG105" s="164" t="str">
        <f t="shared" si="31"/>
        <v>0</v>
      </c>
      <c r="BH105" s="169">
        <v>0</v>
      </c>
      <c r="BI105" s="133" t="e">
        <f>LOOKUP($BH105,#REF!,#REF!)</f>
        <v>#REF!</v>
      </c>
      <c r="BJ105" s="233">
        <v>0</v>
      </c>
      <c r="BK105" s="155" t="s">
        <v>1356</v>
      </c>
      <c r="BL105" s="146" t="s">
        <v>1357</v>
      </c>
      <c r="BM105" s="176">
        <v>0</v>
      </c>
      <c r="BN105" s="146" t="s">
        <v>1357</v>
      </c>
      <c r="BO105" s="11" t="str">
        <f t="shared" si="20"/>
        <v>0</v>
      </c>
      <c r="BP105" s="171">
        <v>5000000</v>
      </c>
      <c r="BQ105" s="233">
        <v>0</v>
      </c>
      <c r="BR105" s="233">
        <v>0</v>
      </c>
      <c r="BS105" s="233">
        <v>0</v>
      </c>
      <c r="BT105" s="246">
        <f t="shared" si="32"/>
        <v>5000000</v>
      </c>
      <c r="BU105" s="10" t="e">
        <f t="shared" si="33"/>
        <v>#REF!</v>
      </c>
      <c r="BV105" s="12">
        <f t="shared" si="34"/>
        <v>0</v>
      </c>
      <c r="BW105" s="12" t="e">
        <f t="shared" si="35"/>
        <v>#REF!</v>
      </c>
    </row>
    <row r="106" spans="1:89" ht="51.75" customHeight="1">
      <c r="A106" s="1" t="s">
        <v>73</v>
      </c>
      <c r="B106" s="182" t="s">
        <v>1533</v>
      </c>
      <c r="C106" s="53" t="s">
        <v>136</v>
      </c>
      <c r="D106" s="1">
        <v>100</v>
      </c>
      <c r="E106" s="56" t="s">
        <v>364</v>
      </c>
      <c r="F106" s="56" t="s">
        <v>365</v>
      </c>
      <c r="G106" s="57" t="s">
        <v>350</v>
      </c>
      <c r="H106" s="67" t="s">
        <v>89</v>
      </c>
      <c r="I106" s="68">
        <v>36112</v>
      </c>
      <c r="J106" s="69" t="s">
        <v>605</v>
      </c>
      <c r="K106" s="70" t="s">
        <v>103</v>
      </c>
      <c r="L106" s="69" t="s">
        <v>91</v>
      </c>
      <c r="M106" s="71" t="s">
        <v>606</v>
      </c>
      <c r="N106" s="86" t="s">
        <v>1015</v>
      </c>
      <c r="O106" s="87" t="s">
        <v>1016</v>
      </c>
      <c r="P106" s="88" t="s">
        <v>1017</v>
      </c>
      <c r="Q106" s="88" t="s">
        <v>114</v>
      </c>
      <c r="R106" s="86" t="s">
        <v>114</v>
      </c>
      <c r="S106" s="89" t="s">
        <v>115</v>
      </c>
      <c r="T106" s="90" t="s">
        <v>74</v>
      </c>
      <c r="U106" s="90" t="s">
        <v>75</v>
      </c>
      <c r="W106" s="105" t="s">
        <v>1108</v>
      </c>
      <c r="X106" s="104">
        <v>8</v>
      </c>
      <c r="Y106" s="108" t="str">
        <f t="shared" si="18"/>
        <v>5</v>
      </c>
      <c r="Z106" s="104">
        <v>2</v>
      </c>
      <c r="AA106" s="115" t="str">
        <f t="shared" si="19"/>
        <v>1</v>
      </c>
      <c r="AB106" s="118">
        <v>2</v>
      </c>
      <c r="AC106" s="119">
        <v>20000</v>
      </c>
      <c r="AD106" s="69">
        <v>18000</v>
      </c>
      <c r="AE106" s="69">
        <v>0</v>
      </c>
      <c r="AF106" s="69">
        <v>0</v>
      </c>
      <c r="AG106" s="108">
        <f t="shared" si="21"/>
        <v>38000</v>
      </c>
      <c r="AH106" s="133">
        <f t="shared" si="22"/>
        <v>3800</v>
      </c>
      <c r="AI106" s="132" t="e">
        <f>LOOKUP(AH106,#REF!,#REF!)</f>
        <v>#REF!</v>
      </c>
      <c r="AJ106" s="108">
        <f t="shared" si="23"/>
        <v>456000</v>
      </c>
      <c r="AK106" s="122">
        <v>2693</v>
      </c>
      <c r="AL106" s="89">
        <v>3082</v>
      </c>
      <c r="AM106" s="89">
        <v>0</v>
      </c>
      <c r="AN106" s="89">
        <v>0</v>
      </c>
      <c r="AO106" s="250">
        <f t="shared" si="24"/>
        <v>5775</v>
      </c>
      <c r="AP106" s="311">
        <v>1300</v>
      </c>
      <c r="AQ106" s="251">
        <f t="shared" si="25"/>
        <v>650</v>
      </c>
      <c r="AR106" s="133" t="str">
        <f t="shared" si="26"/>
        <v>2</v>
      </c>
      <c r="AS106" s="138" t="s">
        <v>1154</v>
      </c>
      <c r="AT106" s="139">
        <v>18000</v>
      </c>
      <c r="AU106" s="139">
        <v>4200</v>
      </c>
      <c r="AV106" s="213">
        <f t="shared" si="27"/>
        <v>0.11052631578947368</v>
      </c>
      <c r="AW106" s="133" t="str">
        <f t="shared" si="28"/>
        <v>0</v>
      </c>
      <c r="AX106" s="139" t="s">
        <v>76</v>
      </c>
      <c r="AY106" s="139">
        <v>2500</v>
      </c>
      <c r="AZ106" s="139">
        <v>63935</v>
      </c>
      <c r="BA106" s="207">
        <f t="shared" si="29"/>
        <v>-25935</v>
      </c>
      <c r="BB106" s="207">
        <f t="shared" si="30"/>
        <v>767220</v>
      </c>
      <c r="BC106" s="145" t="s">
        <v>123</v>
      </c>
      <c r="BD106" s="146" t="s">
        <v>1290</v>
      </c>
      <c r="BE106" s="156" t="s">
        <v>1310</v>
      </c>
      <c r="BF106" s="147" t="s">
        <v>1311</v>
      </c>
      <c r="BG106" s="164" t="str">
        <f t="shared" si="31"/>
        <v>0</v>
      </c>
      <c r="BH106" s="169">
        <v>0</v>
      </c>
      <c r="BI106" s="133" t="e">
        <f>LOOKUP($BH106,#REF!,#REF!)</f>
        <v>#REF!</v>
      </c>
      <c r="BJ106" s="233">
        <v>0</v>
      </c>
      <c r="BK106" s="146" t="s">
        <v>132</v>
      </c>
      <c r="BL106" s="146" t="s">
        <v>1324</v>
      </c>
      <c r="BM106" s="176">
        <v>0</v>
      </c>
      <c r="BN106" s="146" t="s">
        <v>1324</v>
      </c>
      <c r="BO106" s="11" t="str">
        <f t="shared" si="20"/>
        <v>0</v>
      </c>
      <c r="BP106" s="171">
        <v>2000000</v>
      </c>
      <c r="BQ106" s="233">
        <v>0</v>
      </c>
      <c r="BR106" s="233">
        <v>0</v>
      </c>
      <c r="BS106" s="233">
        <v>0</v>
      </c>
      <c r="BT106" s="246">
        <f t="shared" si="32"/>
        <v>2000000</v>
      </c>
      <c r="BU106" s="10" t="e">
        <f t="shared" si="33"/>
        <v>#REF!</v>
      </c>
      <c r="BV106" s="12">
        <f t="shared" si="34"/>
        <v>0</v>
      </c>
      <c r="BW106" s="12" t="e">
        <f t="shared" si="35"/>
        <v>#REF!</v>
      </c>
    </row>
    <row r="107" spans="1:89" ht="51.75" customHeight="1">
      <c r="A107" s="1" t="s">
        <v>73</v>
      </c>
      <c r="B107" s="182" t="s">
        <v>1534</v>
      </c>
      <c r="C107" s="53" t="s">
        <v>136</v>
      </c>
      <c r="D107" s="1">
        <v>101</v>
      </c>
      <c r="E107" s="56" t="s">
        <v>366</v>
      </c>
      <c r="F107" s="56" t="s">
        <v>367</v>
      </c>
      <c r="G107" s="57" t="s">
        <v>350</v>
      </c>
      <c r="H107" s="67" t="s">
        <v>89</v>
      </c>
      <c r="I107" s="68">
        <v>35483</v>
      </c>
      <c r="J107" s="69" t="s">
        <v>607</v>
      </c>
      <c r="K107" s="70" t="s">
        <v>100</v>
      </c>
      <c r="L107" s="69" t="s">
        <v>91</v>
      </c>
      <c r="M107" s="71" t="s">
        <v>608</v>
      </c>
      <c r="N107" s="86" t="s">
        <v>1018</v>
      </c>
      <c r="O107" s="87" t="s">
        <v>1019</v>
      </c>
      <c r="P107" s="88" t="s">
        <v>1020</v>
      </c>
      <c r="Q107" s="88" t="s">
        <v>1021</v>
      </c>
      <c r="R107" s="86" t="s">
        <v>1021</v>
      </c>
      <c r="S107" s="89">
        <v>6000</v>
      </c>
      <c r="T107" s="90" t="s">
        <v>74</v>
      </c>
      <c r="U107" s="90" t="s">
        <v>75</v>
      </c>
      <c r="W107" s="105" t="s">
        <v>1109</v>
      </c>
      <c r="X107" s="104">
        <v>7</v>
      </c>
      <c r="Y107" s="108" t="str">
        <f t="shared" si="18"/>
        <v>5</v>
      </c>
      <c r="Z107" s="104">
        <v>2</v>
      </c>
      <c r="AA107" s="115" t="str">
        <f t="shared" si="19"/>
        <v>1</v>
      </c>
      <c r="AB107" s="118">
        <v>2</v>
      </c>
      <c r="AC107" s="119">
        <v>60000</v>
      </c>
      <c r="AD107" s="69">
        <v>25000</v>
      </c>
      <c r="AE107" s="69">
        <v>0</v>
      </c>
      <c r="AF107" s="69">
        <v>0</v>
      </c>
      <c r="AG107" s="108">
        <f t="shared" si="21"/>
        <v>85000</v>
      </c>
      <c r="AH107" s="133">
        <f t="shared" si="22"/>
        <v>9444.4444444444453</v>
      </c>
      <c r="AI107" s="132" t="e">
        <f>LOOKUP(AH107,#REF!,#REF!)</f>
        <v>#REF!</v>
      </c>
      <c r="AJ107" s="108">
        <f t="shared" si="23"/>
        <v>1020000</v>
      </c>
      <c r="AK107" s="89">
        <v>350</v>
      </c>
      <c r="AL107" s="89">
        <v>2300</v>
      </c>
      <c r="AM107" s="89">
        <v>1000</v>
      </c>
      <c r="AN107" s="89" t="s">
        <v>76</v>
      </c>
      <c r="AO107" s="250">
        <f t="shared" si="24"/>
        <v>3650</v>
      </c>
      <c r="AP107" s="311">
        <v>1301</v>
      </c>
      <c r="AQ107" s="251">
        <f t="shared" si="25"/>
        <v>650.5</v>
      </c>
      <c r="AR107" s="133" t="str">
        <f t="shared" si="26"/>
        <v>2</v>
      </c>
      <c r="AS107" s="138" t="s">
        <v>1170</v>
      </c>
      <c r="AT107" s="139">
        <v>35000</v>
      </c>
      <c r="AU107" s="139">
        <v>1500</v>
      </c>
      <c r="AV107" s="213">
        <f t="shared" si="27"/>
        <v>1.7647058823529412E-2</v>
      </c>
      <c r="AW107" s="133" t="str">
        <f t="shared" si="28"/>
        <v>0</v>
      </c>
      <c r="AX107" s="139" t="s">
        <v>76</v>
      </c>
      <c r="AY107" s="139">
        <v>12000</v>
      </c>
      <c r="AZ107" s="139">
        <v>89650</v>
      </c>
      <c r="BA107" s="207">
        <f t="shared" si="29"/>
        <v>-4650</v>
      </c>
      <c r="BB107" s="207">
        <f t="shared" si="30"/>
        <v>1075800</v>
      </c>
      <c r="BC107" s="145" t="s">
        <v>1186</v>
      </c>
      <c r="BD107" s="146" t="s">
        <v>1199</v>
      </c>
      <c r="BE107" s="156">
        <v>2010</v>
      </c>
      <c r="BF107" s="146" t="s">
        <v>1312</v>
      </c>
      <c r="BG107" s="164" t="str">
        <f t="shared" si="31"/>
        <v>0</v>
      </c>
      <c r="BH107" s="169">
        <v>0</v>
      </c>
      <c r="BI107" s="133" t="e">
        <f>LOOKUP($BH107,#REF!,#REF!)</f>
        <v>#REF!</v>
      </c>
      <c r="BJ107" s="233">
        <v>0</v>
      </c>
      <c r="BK107" s="146" t="s">
        <v>1356</v>
      </c>
      <c r="BL107" s="146" t="s">
        <v>1357</v>
      </c>
      <c r="BM107" s="176">
        <v>0</v>
      </c>
      <c r="BN107" s="146" t="s">
        <v>1357</v>
      </c>
      <c r="BO107" s="11" t="str">
        <f t="shared" si="20"/>
        <v>0</v>
      </c>
      <c r="BP107" s="171">
        <v>3000000</v>
      </c>
      <c r="BQ107" s="233">
        <v>0</v>
      </c>
      <c r="BR107" s="233">
        <v>0</v>
      </c>
      <c r="BS107" s="233">
        <v>0</v>
      </c>
      <c r="BT107" s="246">
        <f t="shared" si="32"/>
        <v>3000000</v>
      </c>
      <c r="BU107" s="10" t="e">
        <f t="shared" si="33"/>
        <v>#REF!</v>
      </c>
      <c r="BV107" s="12">
        <f t="shared" si="34"/>
        <v>0</v>
      </c>
      <c r="BW107" s="12" t="e">
        <f t="shared" si="35"/>
        <v>#REF!</v>
      </c>
    </row>
    <row r="108" spans="1:89" ht="51.75" customHeight="1">
      <c r="A108" s="1" t="s">
        <v>73</v>
      </c>
      <c r="B108" s="182" t="s">
        <v>1535</v>
      </c>
      <c r="C108" s="53" t="s">
        <v>136</v>
      </c>
      <c r="D108" s="1">
        <v>102</v>
      </c>
      <c r="E108" s="56" t="s">
        <v>368</v>
      </c>
      <c r="F108" s="56" t="s">
        <v>180</v>
      </c>
      <c r="G108" s="57" t="s">
        <v>350</v>
      </c>
      <c r="H108" s="67" t="s">
        <v>89</v>
      </c>
      <c r="I108" s="68">
        <v>35679</v>
      </c>
      <c r="J108" s="69" t="s">
        <v>609</v>
      </c>
      <c r="K108" s="70" t="s">
        <v>99</v>
      </c>
      <c r="L108" s="69" t="s">
        <v>91</v>
      </c>
      <c r="M108" s="71" t="s">
        <v>610</v>
      </c>
      <c r="N108" s="86" t="s">
        <v>1022</v>
      </c>
      <c r="O108" s="87" t="s">
        <v>1023</v>
      </c>
      <c r="P108" s="88" t="s">
        <v>1024</v>
      </c>
      <c r="Q108" s="88" t="s">
        <v>117</v>
      </c>
      <c r="R108" s="86" t="s">
        <v>117</v>
      </c>
      <c r="S108" s="89" t="s">
        <v>115</v>
      </c>
      <c r="T108" s="90" t="s">
        <v>74</v>
      </c>
      <c r="U108" s="90" t="s">
        <v>75</v>
      </c>
      <c r="W108" s="105" t="s">
        <v>1110</v>
      </c>
      <c r="X108" s="104">
        <v>6</v>
      </c>
      <c r="Y108" s="108" t="str">
        <f t="shared" si="18"/>
        <v>5</v>
      </c>
      <c r="Z108" s="104">
        <v>3</v>
      </c>
      <c r="AA108" s="115" t="str">
        <f t="shared" si="19"/>
        <v>1</v>
      </c>
      <c r="AB108" s="118">
        <v>1</v>
      </c>
      <c r="AC108" s="119">
        <v>68904</v>
      </c>
      <c r="AD108" s="69">
        <v>0</v>
      </c>
      <c r="AE108" s="69">
        <v>5800</v>
      </c>
      <c r="AF108" s="69">
        <v>0</v>
      </c>
      <c r="AG108" s="108">
        <f t="shared" si="21"/>
        <v>74704</v>
      </c>
      <c r="AH108" s="133">
        <f t="shared" si="22"/>
        <v>10672</v>
      </c>
      <c r="AI108" s="132" t="e">
        <f>LOOKUP(AH108,#REF!,#REF!)</f>
        <v>#REF!</v>
      </c>
      <c r="AJ108" s="108">
        <f t="shared" si="23"/>
        <v>896448</v>
      </c>
      <c r="AK108" s="89">
        <v>395</v>
      </c>
      <c r="AL108" s="89">
        <v>319</v>
      </c>
      <c r="AM108" s="89">
        <v>2470</v>
      </c>
      <c r="AN108" s="89">
        <v>673</v>
      </c>
      <c r="AO108" s="250">
        <f t="shared" si="24"/>
        <v>3857</v>
      </c>
      <c r="AP108" s="311">
        <v>1302</v>
      </c>
      <c r="AQ108" s="251">
        <f t="shared" si="25"/>
        <v>434</v>
      </c>
      <c r="AR108" s="133" t="str">
        <f t="shared" si="26"/>
        <v>3</v>
      </c>
      <c r="AS108" s="138" t="s">
        <v>1162</v>
      </c>
      <c r="AT108" s="139">
        <v>30000</v>
      </c>
      <c r="AU108" s="139">
        <v>45000</v>
      </c>
      <c r="AV108" s="213">
        <f t="shared" si="27"/>
        <v>0.60237738273720287</v>
      </c>
      <c r="AW108" s="133" t="str">
        <f t="shared" si="28"/>
        <v>4</v>
      </c>
      <c r="AX108" s="139" t="s">
        <v>76</v>
      </c>
      <c r="AY108" s="139">
        <v>10000</v>
      </c>
      <c r="AZ108" s="139">
        <v>142260</v>
      </c>
      <c r="BA108" s="207">
        <f t="shared" si="29"/>
        <v>-67556</v>
      </c>
      <c r="BB108" s="207">
        <f t="shared" si="30"/>
        <v>1707120</v>
      </c>
      <c r="BC108" s="145" t="s">
        <v>123</v>
      </c>
      <c r="BD108" s="146" t="s">
        <v>1313</v>
      </c>
      <c r="BE108" s="156" t="s">
        <v>1314</v>
      </c>
      <c r="BF108" s="147" t="s">
        <v>1315</v>
      </c>
      <c r="BG108" s="164" t="str">
        <f t="shared" si="31"/>
        <v>0</v>
      </c>
      <c r="BH108" s="172" t="s">
        <v>1342</v>
      </c>
      <c r="BI108" s="133" t="e">
        <f>LOOKUP($BH108,#REF!,#REF!)</f>
        <v>#REF!</v>
      </c>
      <c r="BJ108" s="171">
        <v>5150000</v>
      </c>
      <c r="BK108" s="146" t="s">
        <v>130</v>
      </c>
      <c r="BL108" s="146" t="s">
        <v>1406</v>
      </c>
      <c r="BM108" s="176">
        <v>0</v>
      </c>
      <c r="BN108" s="146" t="s">
        <v>1406</v>
      </c>
      <c r="BO108" s="11" t="str">
        <f t="shared" si="20"/>
        <v>0</v>
      </c>
      <c r="BP108" s="171">
        <v>4000000</v>
      </c>
      <c r="BQ108" s="233">
        <v>0</v>
      </c>
      <c r="BR108" s="233">
        <v>0</v>
      </c>
      <c r="BS108" s="233">
        <v>0</v>
      </c>
      <c r="BT108" s="246">
        <f t="shared" si="32"/>
        <v>9150000</v>
      </c>
      <c r="BU108" s="10" t="e">
        <f t="shared" si="33"/>
        <v>#REF!</v>
      </c>
      <c r="BV108" s="12">
        <f t="shared" si="34"/>
        <v>0</v>
      </c>
      <c r="BW108" s="12" t="e">
        <f t="shared" si="35"/>
        <v>#REF!</v>
      </c>
    </row>
    <row r="109" spans="1:89" ht="51.75" customHeight="1">
      <c r="A109" s="1" t="s">
        <v>73</v>
      </c>
      <c r="B109" s="182" t="s">
        <v>1536</v>
      </c>
      <c r="C109" s="53" t="s">
        <v>136</v>
      </c>
      <c r="D109" s="1">
        <v>103</v>
      </c>
      <c r="E109" s="56" t="s">
        <v>369</v>
      </c>
      <c r="F109" s="56" t="s">
        <v>370</v>
      </c>
      <c r="G109" s="57" t="s">
        <v>350</v>
      </c>
      <c r="H109" s="67" t="s">
        <v>89</v>
      </c>
      <c r="I109" s="68">
        <v>36497</v>
      </c>
      <c r="J109" s="69" t="s">
        <v>611</v>
      </c>
      <c r="K109" s="70" t="s">
        <v>99</v>
      </c>
      <c r="L109" s="69" t="s">
        <v>91</v>
      </c>
      <c r="M109" s="71" t="s">
        <v>612</v>
      </c>
      <c r="N109" s="86" t="s">
        <v>1025</v>
      </c>
      <c r="O109" s="87" t="s">
        <v>1026</v>
      </c>
      <c r="P109" s="88" t="s">
        <v>116</v>
      </c>
      <c r="Q109" s="88" t="s">
        <v>1027</v>
      </c>
      <c r="R109" s="88" t="s">
        <v>1027</v>
      </c>
      <c r="S109" s="89">
        <v>12500</v>
      </c>
      <c r="T109" s="90" t="s">
        <v>74</v>
      </c>
      <c r="U109" s="90" t="s">
        <v>75</v>
      </c>
      <c r="W109" s="105" t="s">
        <v>1111</v>
      </c>
      <c r="X109" s="104">
        <v>6</v>
      </c>
      <c r="Y109" s="108" t="str">
        <f t="shared" si="18"/>
        <v>5</v>
      </c>
      <c r="Z109" s="104">
        <v>3</v>
      </c>
      <c r="AA109" s="115" t="str">
        <f t="shared" si="19"/>
        <v>1</v>
      </c>
      <c r="AB109" s="118">
        <v>1</v>
      </c>
      <c r="AC109" s="119">
        <v>0</v>
      </c>
      <c r="AD109" s="69">
        <v>0</v>
      </c>
      <c r="AE109" s="122">
        <v>33000</v>
      </c>
      <c r="AF109" s="69">
        <v>0</v>
      </c>
      <c r="AG109" s="108">
        <f t="shared" si="21"/>
        <v>33000</v>
      </c>
      <c r="AH109" s="133">
        <f t="shared" si="22"/>
        <v>4714.2857142857147</v>
      </c>
      <c r="AI109" s="132" t="e">
        <f>LOOKUP(AH109,#REF!,#REF!)</f>
        <v>#REF!</v>
      </c>
      <c r="AJ109" s="108">
        <f t="shared" si="23"/>
        <v>396000</v>
      </c>
      <c r="AK109" s="89">
        <v>250</v>
      </c>
      <c r="AL109" s="89">
        <v>3000</v>
      </c>
      <c r="AM109" s="89">
        <v>2750</v>
      </c>
      <c r="AN109" s="122">
        <v>1000</v>
      </c>
      <c r="AO109" s="250">
        <f t="shared" si="24"/>
        <v>7000</v>
      </c>
      <c r="AP109" s="311">
        <v>1303</v>
      </c>
      <c r="AQ109" s="251">
        <f t="shared" si="25"/>
        <v>434.33333333333331</v>
      </c>
      <c r="AR109" s="133" t="str">
        <f t="shared" si="26"/>
        <v>3</v>
      </c>
      <c r="AS109" s="138" t="s">
        <v>1184</v>
      </c>
      <c r="AT109" s="139">
        <v>18000</v>
      </c>
      <c r="AU109" s="139">
        <v>1000</v>
      </c>
      <c r="AV109" s="213">
        <f t="shared" si="27"/>
        <v>3.0303030303030304E-2</v>
      </c>
      <c r="AW109" s="133" t="str">
        <f t="shared" si="28"/>
        <v>0</v>
      </c>
      <c r="AX109" s="139" t="s">
        <v>76</v>
      </c>
      <c r="AY109" s="139">
        <v>5000</v>
      </c>
      <c r="AZ109" s="139">
        <v>142260</v>
      </c>
      <c r="BA109" s="207">
        <f t="shared" si="29"/>
        <v>-109260</v>
      </c>
      <c r="BB109" s="207">
        <f t="shared" si="30"/>
        <v>1707120</v>
      </c>
      <c r="BC109" s="145" t="s">
        <v>124</v>
      </c>
      <c r="BD109" s="146" t="s">
        <v>1316</v>
      </c>
      <c r="BE109" s="156" t="s">
        <v>1317</v>
      </c>
      <c r="BF109" s="147" t="s">
        <v>1318</v>
      </c>
      <c r="BG109" s="164" t="str">
        <f t="shared" si="31"/>
        <v>0</v>
      </c>
      <c r="BH109" s="169">
        <v>0</v>
      </c>
      <c r="BI109" s="133" t="e">
        <f>LOOKUP($BH109,#REF!,#REF!)</f>
        <v>#REF!</v>
      </c>
      <c r="BJ109" s="233">
        <v>0</v>
      </c>
      <c r="BK109" s="146" t="s">
        <v>130</v>
      </c>
      <c r="BL109" s="146" t="s">
        <v>1374</v>
      </c>
      <c r="BM109" s="176">
        <v>0</v>
      </c>
      <c r="BN109" s="146" t="s">
        <v>1374</v>
      </c>
      <c r="BO109" s="11" t="str">
        <f t="shared" si="20"/>
        <v>0</v>
      </c>
      <c r="BP109" s="171">
        <v>13300000</v>
      </c>
      <c r="BQ109" s="234">
        <v>418000</v>
      </c>
      <c r="BR109" s="234">
        <v>292500</v>
      </c>
      <c r="BS109" s="233">
        <v>0</v>
      </c>
      <c r="BT109" s="246">
        <f t="shared" si="32"/>
        <v>14010500</v>
      </c>
      <c r="BU109" s="10" t="e">
        <f t="shared" si="33"/>
        <v>#REF!</v>
      </c>
      <c r="BV109" s="12">
        <f t="shared" si="34"/>
        <v>0</v>
      </c>
      <c r="BW109" s="12" t="e">
        <f t="shared" si="35"/>
        <v>#REF!</v>
      </c>
    </row>
    <row r="110" spans="1:89" ht="51.75" customHeight="1" thickBot="1">
      <c r="A110" s="1" t="s">
        <v>73</v>
      </c>
      <c r="B110" s="183" t="s">
        <v>1537</v>
      </c>
      <c r="C110" s="53" t="s">
        <v>136</v>
      </c>
      <c r="D110" s="1">
        <v>104</v>
      </c>
      <c r="E110" s="58" t="s">
        <v>371</v>
      </c>
      <c r="F110" s="58" t="s">
        <v>372</v>
      </c>
      <c r="G110" s="59" t="s">
        <v>350</v>
      </c>
      <c r="H110" s="73" t="s">
        <v>89</v>
      </c>
      <c r="I110" s="74">
        <v>37085</v>
      </c>
      <c r="J110" s="75" t="s">
        <v>613</v>
      </c>
      <c r="K110" s="76" t="s">
        <v>435</v>
      </c>
      <c r="L110" s="75" t="s">
        <v>77</v>
      </c>
      <c r="M110" s="77" t="s">
        <v>614</v>
      </c>
      <c r="N110" s="92" t="s">
        <v>1028</v>
      </c>
      <c r="O110" s="93" t="s">
        <v>1029</v>
      </c>
      <c r="P110" s="94" t="s">
        <v>1030</v>
      </c>
      <c r="Q110" s="94" t="s">
        <v>1031</v>
      </c>
      <c r="R110" s="94" t="s">
        <v>1031</v>
      </c>
      <c r="S110" s="95">
        <v>3000</v>
      </c>
      <c r="T110" s="96" t="s">
        <v>74</v>
      </c>
      <c r="U110" s="96" t="s">
        <v>75</v>
      </c>
      <c r="W110" s="106" t="s">
        <v>1112</v>
      </c>
      <c r="X110" s="107">
        <v>5</v>
      </c>
      <c r="Y110" s="108" t="str">
        <f t="shared" si="18"/>
        <v>3</v>
      </c>
      <c r="Z110" s="107">
        <v>2</v>
      </c>
      <c r="AA110" s="115" t="str">
        <f t="shared" si="19"/>
        <v>1</v>
      </c>
      <c r="AB110" s="120">
        <v>1</v>
      </c>
      <c r="AC110" s="121">
        <v>25000</v>
      </c>
      <c r="AD110" s="75">
        <v>0</v>
      </c>
      <c r="AE110" s="75">
        <v>0</v>
      </c>
      <c r="AF110" s="75">
        <v>0</v>
      </c>
      <c r="AG110" s="108">
        <f t="shared" si="21"/>
        <v>25000</v>
      </c>
      <c r="AH110" s="133">
        <f t="shared" si="22"/>
        <v>4166.666666666667</v>
      </c>
      <c r="AI110" s="132" t="e">
        <f>LOOKUP(AH110,#REF!,#REF!)</f>
        <v>#REF!</v>
      </c>
      <c r="AJ110" s="108">
        <f t="shared" si="23"/>
        <v>300000</v>
      </c>
      <c r="AK110" s="95">
        <v>610</v>
      </c>
      <c r="AL110" s="95">
        <v>2300</v>
      </c>
      <c r="AM110" s="95">
        <v>0</v>
      </c>
      <c r="AN110" s="95">
        <v>0</v>
      </c>
      <c r="AO110" s="250">
        <f t="shared" si="24"/>
        <v>2910</v>
      </c>
      <c r="AP110" s="311">
        <v>1304</v>
      </c>
      <c r="AQ110" s="251">
        <f t="shared" si="25"/>
        <v>652</v>
      </c>
      <c r="AR110" s="133" t="str">
        <f t="shared" si="26"/>
        <v>2</v>
      </c>
      <c r="AS110" s="140" t="s">
        <v>1156</v>
      </c>
      <c r="AT110" s="141">
        <v>10000</v>
      </c>
      <c r="AU110" s="141">
        <v>1000</v>
      </c>
      <c r="AV110" s="213">
        <f t="shared" si="27"/>
        <v>0.04</v>
      </c>
      <c r="AW110" s="133" t="str">
        <f t="shared" si="28"/>
        <v>0</v>
      </c>
      <c r="AX110" s="141" t="s">
        <v>76</v>
      </c>
      <c r="AY110" s="141">
        <v>500</v>
      </c>
      <c r="AZ110" s="141">
        <v>39930</v>
      </c>
      <c r="BA110" s="207">
        <f t="shared" si="29"/>
        <v>-14930</v>
      </c>
      <c r="BB110" s="207">
        <f t="shared" si="30"/>
        <v>479160</v>
      </c>
      <c r="BC110" s="150" t="s">
        <v>123</v>
      </c>
      <c r="BD110" s="158" t="s">
        <v>1319</v>
      </c>
      <c r="BE110" s="159">
        <v>2014</v>
      </c>
      <c r="BF110" s="158" t="s">
        <v>1320</v>
      </c>
      <c r="BG110" s="164" t="str">
        <f t="shared" si="31"/>
        <v>0</v>
      </c>
      <c r="BH110" s="175" t="s">
        <v>1342</v>
      </c>
      <c r="BI110" s="133" t="e">
        <f>LOOKUP($BH110,#REF!,#REF!)</f>
        <v>#REF!</v>
      </c>
      <c r="BJ110" s="235">
        <v>2500000</v>
      </c>
      <c r="BK110" s="158" t="s">
        <v>1432</v>
      </c>
      <c r="BL110" s="158" t="s">
        <v>1351</v>
      </c>
      <c r="BM110" s="176">
        <v>0</v>
      </c>
      <c r="BN110" s="158" t="s">
        <v>1351</v>
      </c>
      <c r="BO110" s="11" t="str">
        <f t="shared" si="20"/>
        <v>0</v>
      </c>
      <c r="BP110" s="235">
        <v>2000000</v>
      </c>
      <c r="BQ110" s="233">
        <v>0</v>
      </c>
      <c r="BR110" s="233">
        <v>0</v>
      </c>
      <c r="BS110" s="233">
        <v>0</v>
      </c>
      <c r="BT110" s="246">
        <f t="shared" si="32"/>
        <v>4500000</v>
      </c>
      <c r="BU110" s="10" t="e">
        <f t="shared" si="33"/>
        <v>#REF!</v>
      </c>
      <c r="BV110" s="12">
        <f t="shared" si="34"/>
        <v>0</v>
      </c>
      <c r="BW110" s="12" t="e">
        <f t="shared" si="35"/>
        <v>#REF!</v>
      </c>
    </row>
    <row r="111" spans="1:89" ht="51.75" customHeight="1" thickBot="1">
      <c r="A111" s="1" t="s">
        <v>1539</v>
      </c>
      <c r="B111" s="183" t="s">
        <v>1540</v>
      </c>
      <c r="C111" s="53" t="s">
        <v>136</v>
      </c>
      <c r="D111" s="1">
        <v>105</v>
      </c>
      <c r="E111" s="60" t="s">
        <v>373</v>
      </c>
      <c r="F111" s="60" t="s">
        <v>374</v>
      </c>
      <c r="G111" s="61" t="s">
        <v>375</v>
      </c>
      <c r="H111" s="73" t="s">
        <v>89</v>
      </c>
      <c r="I111" s="184">
        <v>35272</v>
      </c>
      <c r="J111" s="185" t="s">
        <v>1541</v>
      </c>
      <c r="K111" s="186" t="s">
        <v>97</v>
      </c>
      <c r="L111" s="187" t="s">
        <v>91</v>
      </c>
      <c r="M111" s="188" t="s">
        <v>1542</v>
      </c>
      <c r="N111" s="187" t="s">
        <v>1543</v>
      </c>
      <c r="O111" s="187" t="s">
        <v>1544</v>
      </c>
      <c r="P111" s="189" t="s">
        <v>1545</v>
      </c>
      <c r="Q111" s="189" t="s">
        <v>111</v>
      </c>
      <c r="R111" s="189" t="s">
        <v>630</v>
      </c>
      <c r="S111" s="190">
        <v>14000</v>
      </c>
      <c r="T111" s="191" t="s">
        <v>74</v>
      </c>
      <c r="U111" s="191" t="s">
        <v>75</v>
      </c>
      <c r="W111" s="192" t="s">
        <v>1034</v>
      </c>
      <c r="X111" s="193">
        <v>5</v>
      </c>
      <c r="Y111" s="108" t="str">
        <f t="shared" si="18"/>
        <v>3</v>
      </c>
      <c r="Z111" s="193">
        <v>2</v>
      </c>
      <c r="AA111" s="115" t="str">
        <f t="shared" si="19"/>
        <v>1</v>
      </c>
      <c r="AB111" s="127">
        <v>1</v>
      </c>
      <c r="AC111" s="194">
        <v>15000</v>
      </c>
      <c r="AD111" s="75">
        <v>0</v>
      </c>
      <c r="AE111" s="75">
        <v>0</v>
      </c>
      <c r="AF111" s="75">
        <v>0</v>
      </c>
      <c r="AG111" s="108">
        <f t="shared" si="21"/>
        <v>15000</v>
      </c>
      <c r="AH111" s="133">
        <f t="shared" si="22"/>
        <v>2500</v>
      </c>
      <c r="AI111" s="132" t="e">
        <f>LOOKUP(AH111,#REF!,#REF!)</f>
        <v>#REF!</v>
      </c>
      <c r="AJ111" s="108">
        <f t="shared" si="23"/>
        <v>180000</v>
      </c>
      <c r="AK111" s="195">
        <v>220</v>
      </c>
      <c r="AL111" s="195">
        <v>2870</v>
      </c>
      <c r="AM111" s="195">
        <v>0</v>
      </c>
      <c r="AN111" s="195">
        <v>0</v>
      </c>
      <c r="AO111" s="250">
        <f t="shared" si="24"/>
        <v>3090</v>
      </c>
      <c r="AP111" s="311">
        <v>1305</v>
      </c>
      <c r="AQ111" s="251">
        <f t="shared" si="25"/>
        <v>652.5</v>
      </c>
      <c r="AR111" s="133" t="str">
        <f t="shared" si="26"/>
        <v>2</v>
      </c>
      <c r="AS111" s="196" t="s">
        <v>1546</v>
      </c>
      <c r="AT111" s="195">
        <v>6000</v>
      </c>
      <c r="AU111" s="195">
        <v>1000</v>
      </c>
      <c r="AV111" s="213">
        <f t="shared" si="27"/>
        <v>6.6666666666666666E-2</v>
      </c>
      <c r="AW111" s="133" t="str">
        <f t="shared" si="28"/>
        <v>0</v>
      </c>
      <c r="AX111" s="195" t="s">
        <v>76</v>
      </c>
      <c r="AY111" s="195">
        <v>1500</v>
      </c>
      <c r="AZ111" s="195">
        <v>27790</v>
      </c>
      <c r="BA111" s="207">
        <f>AG111-AZ111</f>
        <v>-12790</v>
      </c>
      <c r="BB111" s="207">
        <f>AZ111*12</f>
        <v>333480</v>
      </c>
      <c r="BC111" s="197" t="s">
        <v>137</v>
      </c>
      <c r="BD111" s="198" t="s">
        <v>1547</v>
      </c>
      <c r="BE111" s="199" t="s">
        <v>1209</v>
      </c>
      <c r="BF111" s="198" t="s">
        <v>1548</v>
      </c>
      <c r="BG111" s="164" t="str">
        <f t="shared" si="31"/>
        <v>1</v>
      </c>
      <c r="BH111" s="169">
        <v>0</v>
      </c>
      <c r="BI111" s="133" t="e">
        <f>LOOKUP($BH111,#REF!,#REF!)</f>
        <v>#REF!</v>
      </c>
      <c r="BJ111" s="227">
        <v>0</v>
      </c>
      <c r="BK111" s="198" t="s">
        <v>128</v>
      </c>
      <c r="BL111" s="199" t="s">
        <v>1404</v>
      </c>
      <c r="BM111" s="176">
        <v>0</v>
      </c>
      <c r="BN111" s="199" t="s">
        <v>1404</v>
      </c>
      <c r="BO111" s="11" t="str">
        <f t="shared" si="20"/>
        <v>0</v>
      </c>
      <c r="BP111" s="249">
        <v>550000</v>
      </c>
      <c r="BQ111" s="233">
        <v>0</v>
      </c>
      <c r="BR111" s="233">
        <v>0</v>
      </c>
      <c r="BS111" s="233">
        <v>0</v>
      </c>
      <c r="BT111" s="246">
        <f t="shared" si="32"/>
        <v>550000</v>
      </c>
      <c r="BU111" s="10" t="e">
        <f t="shared" si="33"/>
        <v>#REF!</v>
      </c>
      <c r="BV111" s="12">
        <f t="shared" si="34"/>
        <v>0</v>
      </c>
      <c r="BW111" s="12" t="e">
        <f t="shared" si="35"/>
        <v>#REF!</v>
      </c>
    </row>
    <row r="112" spans="1:89" s="265" customFormat="1" ht="51.75" customHeight="1" thickBot="1">
      <c r="A112" s="264" t="s">
        <v>1539</v>
      </c>
      <c r="B112" s="264">
        <v>203103</v>
      </c>
      <c r="C112" s="265" t="s">
        <v>1570</v>
      </c>
      <c r="D112" s="264">
        <v>106</v>
      </c>
      <c r="E112" s="266" t="s">
        <v>1571</v>
      </c>
      <c r="F112" s="266" t="s">
        <v>1549</v>
      </c>
      <c r="G112" s="267" t="s">
        <v>1593</v>
      </c>
      <c r="H112" s="268" t="s">
        <v>139</v>
      </c>
      <c r="J112" s="269" t="s">
        <v>1598</v>
      </c>
      <c r="R112" s="288" t="s">
        <v>1621</v>
      </c>
      <c r="S112" s="295">
        <v>12800</v>
      </c>
      <c r="T112" s="296" t="s">
        <v>1642</v>
      </c>
      <c r="U112" s="296" t="s">
        <v>1643</v>
      </c>
      <c r="V112" s="270"/>
      <c r="W112" s="296" t="s">
        <v>1645</v>
      </c>
      <c r="X112" s="296">
        <v>9</v>
      </c>
      <c r="Y112" s="270" t="str">
        <f t="shared" si="18"/>
        <v>5</v>
      </c>
      <c r="Z112" s="296">
        <v>5</v>
      </c>
      <c r="AA112" s="272" t="str">
        <f t="shared" si="19"/>
        <v>2</v>
      </c>
      <c r="AB112" s="293">
        <v>1</v>
      </c>
      <c r="AC112" s="306" t="s">
        <v>1665</v>
      </c>
      <c r="AD112" s="296" t="s">
        <v>1659</v>
      </c>
      <c r="AE112" s="296" t="s">
        <v>1659</v>
      </c>
      <c r="AF112" s="296" t="s">
        <v>1659</v>
      </c>
      <c r="AG112" s="270" t="e">
        <f t="shared" si="21"/>
        <v>#VALUE!</v>
      </c>
      <c r="AH112" s="273" t="e">
        <f t="shared" si="22"/>
        <v>#VALUE!</v>
      </c>
      <c r="AI112" s="274" t="e">
        <f>LOOKUP(AH112,#REF!,#REF!)</f>
        <v>#VALUE!</v>
      </c>
      <c r="AJ112" s="270" t="e">
        <f t="shared" si="23"/>
        <v>#VALUE!</v>
      </c>
      <c r="AK112" s="296">
        <v>290</v>
      </c>
      <c r="AL112" s="295">
        <v>6797</v>
      </c>
      <c r="AM112" s="271"/>
      <c r="AN112" s="271"/>
      <c r="AO112" s="275">
        <f t="shared" si="24"/>
        <v>7087</v>
      </c>
      <c r="AP112" s="295">
        <v>35210</v>
      </c>
      <c r="AQ112" s="276">
        <f t="shared" si="25"/>
        <v>7042</v>
      </c>
      <c r="AR112" s="273" t="str">
        <f t="shared" si="26"/>
        <v>0</v>
      </c>
      <c r="AS112" s="295">
        <v>34800</v>
      </c>
      <c r="AT112" s="296">
        <v>8000</v>
      </c>
      <c r="AU112" s="296">
        <v>1500</v>
      </c>
      <c r="AV112" s="213" t="e">
        <f t="shared" ref="AV112:AV134" si="36">AU112/AG112</f>
        <v>#VALUE!</v>
      </c>
      <c r="AW112" s="133" t="e">
        <f t="shared" ref="AW112:AW134" si="37">IF(AV112&gt;=70.01%,"5",IF(AV112&gt;=60.01%,"4",IF(AV112&gt;=50.01%,"3",IF(AV112&gt;=40.01%,"2",IF(AV112&gt;=30.01%,"1","0")))))</f>
        <v>#VALUE!</v>
      </c>
      <c r="AX112" s="271"/>
      <c r="AY112" s="296">
        <v>6000</v>
      </c>
      <c r="AZ112" s="295">
        <v>94309</v>
      </c>
      <c r="BA112" s="207" t="e">
        <f t="shared" ref="BA112:BA134" si="38">AG112-AZ112</f>
        <v>#VALUE!</v>
      </c>
      <c r="BB112" s="207">
        <f t="shared" ref="BB112:BB134" si="39">AZ112*12</f>
        <v>1131708</v>
      </c>
      <c r="BC112" s="293">
        <v>1</v>
      </c>
      <c r="BG112" s="278" t="str">
        <f t="shared" si="31"/>
        <v>0</v>
      </c>
      <c r="BH112" s="271"/>
      <c r="BI112" s="273" t="e">
        <f>LOOKUP($BH112,#REF!,#REF!)</f>
        <v>#REF!</v>
      </c>
      <c r="BJ112" s="277"/>
      <c r="BM112" s="279"/>
      <c r="BO112" s="278" t="str">
        <f t="shared" si="20"/>
        <v>0</v>
      </c>
      <c r="BT112" s="280">
        <f t="shared" si="32"/>
        <v>0</v>
      </c>
      <c r="BU112" s="274" t="e">
        <f t="shared" si="33"/>
        <v>#VALUE!</v>
      </c>
      <c r="BV112" s="281">
        <f t="shared" si="34"/>
        <v>0</v>
      </c>
      <c r="BW112" s="281" t="e">
        <f t="shared" si="35"/>
        <v>#VALUE!</v>
      </c>
      <c r="BX112" s="282"/>
      <c r="BY112" s="283"/>
      <c r="BZ112" s="283"/>
      <c r="CA112" s="283"/>
      <c r="CB112" s="283"/>
      <c r="CC112" s="283"/>
      <c r="CD112" s="283"/>
      <c r="CE112" s="283"/>
      <c r="CF112" s="284"/>
      <c r="CG112" s="285"/>
      <c r="CK112" s="286"/>
    </row>
    <row r="113" spans="1:76" ht="51.75" customHeight="1" thickBot="1">
      <c r="A113" s="1" t="s">
        <v>1539</v>
      </c>
      <c r="B113" s="1">
        <v>205371</v>
      </c>
      <c r="C113" s="2" t="s">
        <v>1570</v>
      </c>
      <c r="D113" s="1">
        <v>107</v>
      </c>
      <c r="E113" s="252" t="s">
        <v>1572</v>
      </c>
      <c r="F113" s="252" t="s">
        <v>1550</v>
      </c>
      <c r="G113" s="260" t="s">
        <v>1594</v>
      </c>
      <c r="H113" s="73" t="s">
        <v>89</v>
      </c>
      <c r="J113" s="185" t="s">
        <v>1599</v>
      </c>
      <c r="R113" s="288" t="s">
        <v>748</v>
      </c>
      <c r="S113" s="296">
        <v>2600</v>
      </c>
      <c r="T113" s="296" t="s">
        <v>74</v>
      </c>
      <c r="U113" s="296" t="s">
        <v>75</v>
      </c>
      <c r="W113" s="296" t="s">
        <v>1051</v>
      </c>
      <c r="X113" s="296">
        <v>6</v>
      </c>
      <c r="Y113" s="108" t="str">
        <f t="shared" si="18"/>
        <v>5</v>
      </c>
      <c r="Z113" s="296">
        <v>5</v>
      </c>
      <c r="AA113" s="115" t="str">
        <f t="shared" si="19"/>
        <v>2</v>
      </c>
      <c r="AB113" s="293">
        <v>1</v>
      </c>
      <c r="AC113" s="296">
        <v>50000</v>
      </c>
      <c r="AD113" s="296" t="s">
        <v>1659</v>
      </c>
      <c r="AE113" s="296" t="s">
        <v>1659</v>
      </c>
      <c r="AF113" s="296" t="s">
        <v>1659</v>
      </c>
      <c r="AG113" s="108" t="e">
        <f t="shared" si="21"/>
        <v>#VALUE!</v>
      </c>
      <c r="AH113" s="133" t="e">
        <f t="shared" si="22"/>
        <v>#VALUE!</v>
      </c>
      <c r="AI113" s="132" t="e">
        <f>LOOKUP(AH113,#REF!,#REF!)</f>
        <v>#VALUE!</v>
      </c>
      <c r="AJ113" s="108" t="e">
        <f t="shared" si="23"/>
        <v>#VALUE!</v>
      </c>
      <c r="AK113" s="296" t="s">
        <v>1659</v>
      </c>
      <c r="AL113" s="296" t="s">
        <v>76</v>
      </c>
      <c r="AO113" s="250">
        <f t="shared" si="24"/>
        <v>0</v>
      </c>
      <c r="AP113" s="296">
        <v>10000</v>
      </c>
      <c r="AQ113" s="251">
        <f t="shared" si="25"/>
        <v>2000</v>
      </c>
      <c r="AR113" s="133" t="str">
        <f t="shared" si="26"/>
        <v>2</v>
      </c>
      <c r="AS113" s="296">
        <v>25000</v>
      </c>
      <c r="AT113" s="296">
        <v>15000</v>
      </c>
      <c r="AU113" s="296">
        <v>2000</v>
      </c>
      <c r="AV113" s="213" t="e">
        <f t="shared" si="36"/>
        <v>#VALUE!</v>
      </c>
      <c r="AW113" s="133" t="e">
        <f t="shared" si="37"/>
        <v>#VALUE!</v>
      </c>
      <c r="AY113" s="296">
        <v>3000</v>
      </c>
      <c r="AZ113" s="296">
        <v>55000</v>
      </c>
      <c r="BA113" s="207" t="e">
        <f t="shared" si="38"/>
        <v>#VALUE!</v>
      </c>
      <c r="BB113" s="207">
        <f t="shared" si="39"/>
        <v>660000</v>
      </c>
      <c r="BC113" s="293">
        <v>1</v>
      </c>
      <c r="BG113" s="164" t="str">
        <f t="shared" si="31"/>
        <v>0</v>
      </c>
      <c r="BI113" s="133" t="e">
        <f>LOOKUP($BH113,#REF!,#REF!)</f>
        <v>#REF!</v>
      </c>
      <c r="BO113" s="11" t="str">
        <f t="shared" si="20"/>
        <v>0</v>
      </c>
      <c r="BT113" s="246">
        <f t="shared" si="32"/>
        <v>0</v>
      </c>
      <c r="BU113" s="10" t="e">
        <f t="shared" si="33"/>
        <v>#VALUE!</v>
      </c>
      <c r="BV113" s="12">
        <f t="shared" si="34"/>
        <v>0</v>
      </c>
      <c r="BW113" s="12" t="e">
        <f t="shared" si="35"/>
        <v>#VALUE!</v>
      </c>
      <c r="BX113" s="258"/>
    </row>
    <row r="114" spans="1:76" ht="51.75" customHeight="1" thickBot="1">
      <c r="A114" s="1" t="s">
        <v>1539</v>
      </c>
      <c r="B114" s="1">
        <v>206222</v>
      </c>
      <c r="C114" s="2" t="s">
        <v>1570</v>
      </c>
      <c r="D114" s="1">
        <v>108</v>
      </c>
      <c r="E114" s="252" t="s">
        <v>1573</v>
      </c>
      <c r="F114" s="252" t="s">
        <v>1551</v>
      </c>
      <c r="G114" s="260" t="s">
        <v>1593</v>
      </c>
      <c r="H114" s="73" t="s">
        <v>139</v>
      </c>
      <c r="J114" s="185" t="s">
        <v>1600</v>
      </c>
      <c r="R114" s="289" t="s">
        <v>1622</v>
      </c>
      <c r="S114" s="295">
        <v>12800</v>
      </c>
      <c r="T114" s="296" t="s">
        <v>74</v>
      </c>
      <c r="U114" s="296" t="s">
        <v>1643</v>
      </c>
      <c r="W114" s="296" t="s">
        <v>1034</v>
      </c>
      <c r="X114" s="296">
        <v>6</v>
      </c>
      <c r="Y114" s="108" t="str">
        <f t="shared" si="18"/>
        <v>5</v>
      </c>
      <c r="Z114" s="296">
        <v>4</v>
      </c>
      <c r="AA114" s="115" t="str">
        <f t="shared" si="19"/>
        <v>2</v>
      </c>
      <c r="AB114" s="293">
        <v>1</v>
      </c>
      <c r="AC114" s="295">
        <v>15000</v>
      </c>
      <c r="AD114" s="296" t="s">
        <v>1659</v>
      </c>
      <c r="AE114" s="296" t="s">
        <v>1659</v>
      </c>
      <c r="AF114" s="296" t="s">
        <v>1659</v>
      </c>
      <c r="AG114" s="108" t="e">
        <f t="shared" si="21"/>
        <v>#VALUE!</v>
      </c>
      <c r="AH114" s="133" t="e">
        <f t="shared" si="22"/>
        <v>#VALUE!</v>
      </c>
      <c r="AI114" s="132" t="e">
        <f>LOOKUP(AH114,#REF!,#REF!)</f>
        <v>#VALUE!</v>
      </c>
      <c r="AJ114" s="108" t="e">
        <f t="shared" si="23"/>
        <v>#VALUE!</v>
      </c>
      <c r="AK114" s="296">
        <v>220</v>
      </c>
      <c r="AL114" s="296">
        <v>2000</v>
      </c>
      <c r="AO114" s="250">
        <f t="shared" si="24"/>
        <v>2220</v>
      </c>
      <c r="AP114" s="296">
        <v>13473</v>
      </c>
      <c r="AQ114" s="251">
        <f t="shared" si="25"/>
        <v>3368.25</v>
      </c>
      <c r="AR114" s="133" t="str">
        <f t="shared" si="26"/>
        <v>1</v>
      </c>
      <c r="AS114" s="295">
        <v>25350</v>
      </c>
      <c r="AT114" s="296">
        <v>5000</v>
      </c>
      <c r="AU114" s="296">
        <v>1000</v>
      </c>
      <c r="AV114" s="213" t="e">
        <f t="shared" si="36"/>
        <v>#VALUE!</v>
      </c>
      <c r="AW114" s="133" t="e">
        <f t="shared" si="37"/>
        <v>#VALUE!</v>
      </c>
      <c r="AY114" s="296">
        <v>2000</v>
      </c>
      <c r="AZ114" s="295">
        <v>49043</v>
      </c>
      <c r="BA114" s="207" t="e">
        <f t="shared" si="38"/>
        <v>#VALUE!</v>
      </c>
      <c r="BB114" s="207">
        <f t="shared" si="39"/>
        <v>588516</v>
      </c>
      <c r="BC114" s="293" t="s">
        <v>76</v>
      </c>
      <c r="BG114" s="164" t="str">
        <f t="shared" si="31"/>
        <v>0</v>
      </c>
      <c r="BI114" s="133" t="e">
        <f>LOOKUP($BH114,#REF!,#REF!)</f>
        <v>#REF!</v>
      </c>
      <c r="BO114" s="11" t="str">
        <f t="shared" si="20"/>
        <v>0</v>
      </c>
      <c r="BT114" s="246">
        <f t="shared" si="32"/>
        <v>0</v>
      </c>
      <c r="BU114" s="10" t="e">
        <f t="shared" si="33"/>
        <v>#VALUE!</v>
      </c>
      <c r="BV114" s="12">
        <f t="shared" si="34"/>
        <v>0</v>
      </c>
      <c r="BW114" s="12" t="e">
        <f t="shared" si="35"/>
        <v>#VALUE!</v>
      </c>
      <c r="BX114" s="258"/>
    </row>
    <row r="115" spans="1:76" ht="51.75" customHeight="1" thickBot="1">
      <c r="A115" s="1" t="s">
        <v>1539</v>
      </c>
      <c r="B115" s="1">
        <v>206604</v>
      </c>
      <c r="C115" s="2" t="s">
        <v>1570</v>
      </c>
      <c r="D115" s="1">
        <v>109</v>
      </c>
      <c r="E115" s="252" t="s">
        <v>1574</v>
      </c>
      <c r="F115" s="252" t="s">
        <v>1552</v>
      </c>
      <c r="G115" s="260" t="s">
        <v>1595</v>
      </c>
      <c r="H115" s="73" t="s">
        <v>89</v>
      </c>
      <c r="J115" s="185" t="s">
        <v>1601</v>
      </c>
      <c r="R115" s="288" t="s">
        <v>1623</v>
      </c>
      <c r="S115" s="295">
        <v>22800</v>
      </c>
      <c r="T115" s="296" t="s">
        <v>74</v>
      </c>
      <c r="U115" s="296" t="s">
        <v>1643</v>
      </c>
      <c r="W115" s="296" t="s">
        <v>1646</v>
      </c>
      <c r="X115" s="296">
        <v>6</v>
      </c>
      <c r="Y115" s="108" t="str">
        <f t="shared" si="18"/>
        <v>5</v>
      </c>
      <c r="Z115" s="296">
        <v>2</v>
      </c>
      <c r="AA115" s="115" t="str">
        <f t="shared" si="19"/>
        <v>1</v>
      </c>
      <c r="AB115" s="293">
        <v>1</v>
      </c>
      <c r="AC115" s="295">
        <v>33450</v>
      </c>
      <c r="AD115" s="296" t="s">
        <v>1659</v>
      </c>
      <c r="AE115" s="296" t="s">
        <v>1659</v>
      </c>
      <c r="AF115" s="296" t="s">
        <v>1659</v>
      </c>
      <c r="AG115" s="108" t="e">
        <f t="shared" si="21"/>
        <v>#VALUE!</v>
      </c>
      <c r="AH115" s="133" t="e">
        <f t="shared" si="22"/>
        <v>#VALUE!</v>
      </c>
      <c r="AI115" s="132" t="e">
        <f>LOOKUP(AH115,#REF!,#REF!)</f>
        <v>#VALUE!</v>
      </c>
      <c r="AJ115" s="108" t="e">
        <f t="shared" si="23"/>
        <v>#VALUE!</v>
      </c>
      <c r="AK115" s="296" t="s">
        <v>1659</v>
      </c>
      <c r="AL115" s="296">
        <v>1200</v>
      </c>
      <c r="AO115" s="250">
        <f t="shared" si="24"/>
        <v>1200</v>
      </c>
      <c r="AP115" s="296">
        <v>7900</v>
      </c>
      <c r="AQ115" s="251">
        <f t="shared" si="25"/>
        <v>3950</v>
      </c>
      <c r="AR115" s="133" t="str">
        <f t="shared" si="26"/>
        <v>1</v>
      </c>
      <c r="AS115" s="295">
        <v>22800</v>
      </c>
      <c r="AT115" s="295">
        <v>18500</v>
      </c>
      <c r="AU115" s="295">
        <v>4800</v>
      </c>
      <c r="AV115" s="213" t="e">
        <f t="shared" si="36"/>
        <v>#VALUE!</v>
      </c>
      <c r="AW115" s="133" t="e">
        <f t="shared" si="37"/>
        <v>#VALUE!</v>
      </c>
      <c r="AY115" s="295">
        <v>6500</v>
      </c>
      <c r="AZ115" s="295">
        <v>61700</v>
      </c>
      <c r="BA115" s="207" t="e">
        <f t="shared" si="38"/>
        <v>#VALUE!</v>
      </c>
      <c r="BB115" s="207">
        <f t="shared" si="39"/>
        <v>740400</v>
      </c>
      <c r="BC115" s="293" t="s">
        <v>76</v>
      </c>
      <c r="BG115" s="164" t="str">
        <f t="shared" si="31"/>
        <v>0</v>
      </c>
      <c r="BI115" s="133" t="e">
        <f>LOOKUP($BH115,#REF!,#REF!)</f>
        <v>#REF!</v>
      </c>
      <c r="BO115" s="11" t="str">
        <f t="shared" si="20"/>
        <v>0</v>
      </c>
      <c r="BT115" s="246">
        <f t="shared" si="32"/>
        <v>0</v>
      </c>
      <c r="BU115" s="10" t="e">
        <f t="shared" si="33"/>
        <v>#VALUE!</v>
      </c>
      <c r="BV115" s="12">
        <f t="shared" si="34"/>
        <v>0</v>
      </c>
      <c r="BW115" s="12" t="e">
        <f t="shared" si="35"/>
        <v>#VALUE!</v>
      </c>
      <c r="BX115" s="258"/>
    </row>
    <row r="116" spans="1:76" ht="51.75" customHeight="1" thickBot="1">
      <c r="A116" s="1" t="s">
        <v>1539</v>
      </c>
      <c r="B116" s="1">
        <v>203158</v>
      </c>
      <c r="C116" s="2" t="s">
        <v>1570</v>
      </c>
      <c r="D116" s="1">
        <v>110</v>
      </c>
      <c r="E116" s="253" t="s">
        <v>1575</v>
      </c>
      <c r="F116" s="253" t="s">
        <v>1553</v>
      </c>
      <c r="G116" s="261" t="s">
        <v>1595</v>
      </c>
      <c r="H116" s="73" t="s">
        <v>139</v>
      </c>
      <c r="J116" s="185" t="s">
        <v>1602</v>
      </c>
      <c r="R116" s="290" t="s">
        <v>1624</v>
      </c>
      <c r="S116" s="297">
        <v>13000</v>
      </c>
      <c r="T116" s="297" t="s">
        <v>74</v>
      </c>
      <c r="U116" s="297" t="s">
        <v>75</v>
      </c>
      <c r="W116" s="297" t="s">
        <v>1647</v>
      </c>
      <c r="X116" s="297" t="s">
        <v>90</v>
      </c>
      <c r="Y116" s="108" t="str">
        <f t="shared" si="18"/>
        <v>5</v>
      </c>
      <c r="Z116" s="297" t="s">
        <v>90</v>
      </c>
      <c r="AA116" s="115" t="str">
        <f t="shared" si="19"/>
        <v>3</v>
      </c>
      <c r="AB116" s="294">
        <v>2</v>
      </c>
      <c r="AC116" s="297" t="s">
        <v>90</v>
      </c>
      <c r="AD116" s="297" t="s">
        <v>1033</v>
      </c>
      <c r="AE116" s="309">
        <v>10000</v>
      </c>
      <c r="AF116" s="309" t="s">
        <v>76</v>
      </c>
      <c r="AG116" s="108" t="e">
        <f t="shared" si="21"/>
        <v>#VALUE!</v>
      </c>
      <c r="AH116" s="133" t="e">
        <f t="shared" si="22"/>
        <v>#VALUE!</v>
      </c>
      <c r="AI116" s="132" t="e">
        <f>LOOKUP(AH116,#REF!,#REF!)</f>
        <v>#VALUE!</v>
      </c>
      <c r="AJ116" s="108" t="e">
        <f t="shared" si="23"/>
        <v>#VALUE!</v>
      </c>
      <c r="AK116" s="297">
        <v>420</v>
      </c>
      <c r="AL116" s="309">
        <v>8500</v>
      </c>
      <c r="AO116" s="250">
        <f t="shared" si="24"/>
        <v>8920</v>
      </c>
      <c r="AP116" s="297" t="s">
        <v>1659</v>
      </c>
      <c r="AQ116" s="251" t="e">
        <f t="shared" si="25"/>
        <v>#VALUE!</v>
      </c>
      <c r="AR116" s="133" t="e">
        <f t="shared" si="26"/>
        <v>#VALUE!</v>
      </c>
      <c r="AS116" s="297">
        <v>13000</v>
      </c>
      <c r="AT116" s="309">
        <v>10000</v>
      </c>
      <c r="AU116" s="309">
        <v>1000</v>
      </c>
      <c r="AV116" s="213" t="e">
        <f t="shared" si="36"/>
        <v>#VALUE!</v>
      </c>
      <c r="AW116" s="133" t="e">
        <f t="shared" si="37"/>
        <v>#VALUE!</v>
      </c>
      <c r="AY116" s="309">
        <v>2000</v>
      </c>
      <c r="AZ116" s="297"/>
      <c r="BA116" s="207" t="e">
        <f t="shared" si="38"/>
        <v>#VALUE!</v>
      </c>
      <c r="BB116" s="207">
        <f t="shared" si="39"/>
        <v>0</v>
      </c>
      <c r="BC116" s="294" t="s">
        <v>76</v>
      </c>
      <c r="BG116" s="164" t="str">
        <f t="shared" si="31"/>
        <v>0</v>
      </c>
      <c r="BI116" s="133" t="e">
        <f>LOOKUP($BH116,#REF!,#REF!)</f>
        <v>#REF!</v>
      </c>
      <c r="BO116" s="11" t="str">
        <f t="shared" si="20"/>
        <v>0</v>
      </c>
      <c r="BT116" s="246">
        <f t="shared" si="32"/>
        <v>0</v>
      </c>
      <c r="BU116" s="10" t="e">
        <f t="shared" si="33"/>
        <v>#VALUE!</v>
      </c>
      <c r="BV116" s="12">
        <f t="shared" si="34"/>
        <v>0</v>
      </c>
      <c r="BW116" s="12" t="e">
        <f t="shared" si="35"/>
        <v>#VALUE!</v>
      </c>
      <c r="BX116" s="258"/>
    </row>
    <row r="117" spans="1:76" ht="51.75" customHeight="1" thickBot="1">
      <c r="A117" s="1" t="s">
        <v>1539</v>
      </c>
      <c r="B117" s="1">
        <v>203340</v>
      </c>
      <c r="C117" s="2" t="s">
        <v>1570</v>
      </c>
      <c r="D117" s="1">
        <v>111</v>
      </c>
      <c r="E117" s="254" t="s">
        <v>1576</v>
      </c>
      <c r="F117" s="254" t="s">
        <v>1554</v>
      </c>
      <c r="G117" s="261" t="s">
        <v>1595</v>
      </c>
      <c r="H117" s="73" t="s">
        <v>89</v>
      </c>
      <c r="J117" s="185" t="s">
        <v>1603</v>
      </c>
      <c r="R117" s="289" t="s">
        <v>1625</v>
      </c>
      <c r="S117" s="298">
        <v>12800</v>
      </c>
      <c r="T117" s="304" t="s">
        <v>74</v>
      </c>
      <c r="U117" s="304" t="s">
        <v>1643</v>
      </c>
      <c r="W117" s="304" t="s">
        <v>122</v>
      </c>
      <c r="X117" s="304">
        <v>6</v>
      </c>
      <c r="Y117" s="108" t="str">
        <f t="shared" si="18"/>
        <v>5</v>
      </c>
      <c r="Z117" s="304">
        <v>1</v>
      </c>
      <c r="AA117" s="115" t="str">
        <f t="shared" si="19"/>
        <v>1</v>
      </c>
      <c r="AB117" s="301">
        <v>1</v>
      </c>
      <c r="AC117" s="298">
        <v>25000</v>
      </c>
      <c r="AD117" s="304" t="s">
        <v>76</v>
      </c>
      <c r="AE117" s="304" t="s">
        <v>76</v>
      </c>
      <c r="AF117" s="298" t="s">
        <v>76</v>
      </c>
      <c r="AG117" s="108" t="e">
        <f t="shared" si="21"/>
        <v>#VALUE!</v>
      </c>
      <c r="AH117" s="133" t="e">
        <f t="shared" si="22"/>
        <v>#VALUE!</v>
      </c>
      <c r="AI117" s="132" t="e">
        <f>LOOKUP(AH117,#REF!,#REF!)</f>
        <v>#VALUE!</v>
      </c>
      <c r="AJ117" s="108" t="e">
        <f t="shared" si="23"/>
        <v>#VALUE!</v>
      </c>
      <c r="AK117" s="304">
        <v>365</v>
      </c>
      <c r="AL117" s="304">
        <v>2705</v>
      </c>
      <c r="AO117" s="250">
        <f t="shared" si="24"/>
        <v>3070</v>
      </c>
      <c r="AP117" s="297" t="s">
        <v>1659</v>
      </c>
      <c r="AQ117" s="251" t="e">
        <f t="shared" si="25"/>
        <v>#VALUE!</v>
      </c>
      <c r="AR117" s="133" t="e">
        <f t="shared" si="26"/>
        <v>#VALUE!</v>
      </c>
      <c r="AS117" s="298">
        <v>25800</v>
      </c>
      <c r="AT117" s="298">
        <v>10000</v>
      </c>
      <c r="AU117" s="298">
        <v>3000</v>
      </c>
      <c r="AV117" s="213" t="e">
        <f t="shared" si="36"/>
        <v>#VALUE!</v>
      </c>
      <c r="AW117" s="133" t="e">
        <f t="shared" si="37"/>
        <v>#VALUE!</v>
      </c>
      <c r="AY117" s="298">
        <v>3800</v>
      </c>
      <c r="AZ117" s="298">
        <v>45670</v>
      </c>
      <c r="BA117" s="207" t="e">
        <f t="shared" si="38"/>
        <v>#VALUE!</v>
      </c>
      <c r="BB117" s="207">
        <f t="shared" si="39"/>
        <v>548040</v>
      </c>
      <c r="BC117" s="301" t="s">
        <v>76</v>
      </c>
      <c r="BG117" s="164" t="str">
        <f t="shared" si="31"/>
        <v>0</v>
      </c>
      <c r="BI117" s="133" t="e">
        <f>LOOKUP($BH117,#REF!,#REF!)</f>
        <v>#REF!</v>
      </c>
      <c r="BO117" s="11" t="str">
        <f t="shared" si="20"/>
        <v>0</v>
      </c>
      <c r="BT117" s="246">
        <f t="shared" si="32"/>
        <v>0</v>
      </c>
      <c r="BU117" s="10" t="e">
        <f t="shared" si="33"/>
        <v>#VALUE!</v>
      </c>
      <c r="BV117" s="12">
        <f t="shared" si="34"/>
        <v>0</v>
      </c>
      <c r="BW117" s="12" t="e">
        <f t="shared" si="35"/>
        <v>#VALUE!</v>
      </c>
      <c r="BX117" s="258"/>
    </row>
    <row r="118" spans="1:76" ht="51.75" customHeight="1" thickBot="1">
      <c r="A118" s="1" t="s">
        <v>1539</v>
      </c>
      <c r="B118" s="1">
        <v>205233</v>
      </c>
      <c r="C118" s="2" t="s">
        <v>1570</v>
      </c>
      <c r="D118" s="1">
        <v>112</v>
      </c>
      <c r="E118" s="254" t="s">
        <v>1577</v>
      </c>
      <c r="F118" s="254" t="s">
        <v>1555</v>
      </c>
      <c r="G118" s="261" t="s">
        <v>1595</v>
      </c>
      <c r="H118" s="73" t="s">
        <v>89</v>
      </c>
      <c r="J118" s="185" t="s">
        <v>1604</v>
      </c>
      <c r="R118" s="289" t="s">
        <v>1626</v>
      </c>
      <c r="S118" s="298">
        <v>12800</v>
      </c>
      <c r="T118" s="304" t="s">
        <v>74</v>
      </c>
      <c r="U118" s="304" t="s">
        <v>1643</v>
      </c>
      <c r="W118" s="304" t="s">
        <v>1648</v>
      </c>
      <c r="X118" s="304">
        <v>5</v>
      </c>
      <c r="Y118" s="108" t="str">
        <f t="shared" si="18"/>
        <v>3</v>
      </c>
      <c r="Z118" s="304" t="s">
        <v>1659</v>
      </c>
      <c r="AA118" s="115" t="str">
        <f t="shared" si="19"/>
        <v>3</v>
      </c>
      <c r="AB118" s="301">
        <v>1</v>
      </c>
      <c r="AC118" s="298">
        <v>25000</v>
      </c>
      <c r="AD118" s="304" t="s">
        <v>76</v>
      </c>
      <c r="AE118" s="304" t="s">
        <v>76</v>
      </c>
      <c r="AF118" s="304" t="s">
        <v>76</v>
      </c>
      <c r="AG118" s="108" t="e">
        <f t="shared" si="21"/>
        <v>#VALUE!</v>
      </c>
      <c r="AH118" s="133" t="e">
        <f t="shared" si="22"/>
        <v>#VALUE!</v>
      </c>
      <c r="AI118" s="132" t="e">
        <f>LOOKUP(AH118,#REF!,#REF!)</f>
        <v>#VALUE!</v>
      </c>
      <c r="AJ118" s="108" t="e">
        <f t="shared" si="23"/>
        <v>#VALUE!</v>
      </c>
      <c r="AK118" s="304" t="s">
        <v>1659</v>
      </c>
      <c r="AL118" s="304">
        <v>800</v>
      </c>
      <c r="AO118" s="250">
        <f t="shared" si="24"/>
        <v>800</v>
      </c>
      <c r="AP118" s="297" t="s">
        <v>1659</v>
      </c>
      <c r="AQ118" s="251" t="e">
        <f t="shared" si="25"/>
        <v>#VALUE!</v>
      </c>
      <c r="AR118" s="133" t="e">
        <f t="shared" si="26"/>
        <v>#VALUE!</v>
      </c>
      <c r="AS118" s="298">
        <v>27300</v>
      </c>
      <c r="AT118" s="298">
        <v>20000</v>
      </c>
      <c r="AU118" s="298">
        <v>10000</v>
      </c>
      <c r="AV118" s="213" t="e">
        <f t="shared" si="36"/>
        <v>#VALUE!</v>
      </c>
      <c r="AW118" s="133" t="e">
        <f t="shared" si="37"/>
        <v>#VALUE!</v>
      </c>
      <c r="AY118" s="298">
        <v>5500</v>
      </c>
      <c r="AZ118" s="298">
        <v>63800</v>
      </c>
      <c r="BA118" s="207" t="e">
        <f t="shared" si="38"/>
        <v>#VALUE!</v>
      </c>
      <c r="BB118" s="207">
        <f t="shared" si="39"/>
        <v>765600</v>
      </c>
      <c r="BC118" s="301">
        <v>1</v>
      </c>
      <c r="BG118" s="164" t="str">
        <f t="shared" si="31"/>
        <v>0</v>
      </c>
      <c r="BI118" s="133" t="e">
        <f>LOOKUP($BH118,#REF!,#REF!)</f>
        <v>#REF!</v>
      </c>
      <c r="BO118" s="11" t="str">
        <f t="shared" si="20"/>
        <v>0</v>
      </c>
      <c r="BT118" s="246">
        <f t="shared" si="32"/>
        <v>0</v>
      </c>
      <c r="BU118" s="10" t="e">
        <f t="shared" si="33"/>
        <v>#VALUE!</v>
      </c>
      <c r="BV118" s="12">
        <f t="shared" si="34"/>
        <v>0</v>
      </c>
      <c r="BW118" s="12" t="e">
        <f t="shared" si="35"/>
        <v>#VALUE!</v>
      </c>
      <c r="BX118" s="258"/>
    </row>
    <row r="119" spans="1:76" ht="51.75" customHeight="1" thickBot="1">
      <c r="A119" s="1" t="s">
        <v>1539</v>
      </c>
      <c r="B119" s="1">
        <v>205686</v>
      </c>
      <c r="C119" s="2" t="s">
        <v>1570</v>
      </c>
      <c r="D119" s="1">
        <v>113</v>
      </c>
      <c r="E119" s="254" t="s">
        <v>1578</v>
      </c>
      <c r="F119" s="254" t="s">
        <v>1556</v>
      </c>
      <c r="G119" s="261" t="s">
        <v>1595</v>
      </c>
      <c r="H119" s="73" t="s">
        <v>89</v>
      </c>
      <c r="J119" s="185" t="s">
        <v>1605</v>
      </c>
      <c r="R119" s="289" t="s">
        <v>1627</v>
      </c>
      <c r="S119" s="298">
        <v>12800</v>
      </c>
      <c r="T119" s="304" t="s">
        <v>74</v>
      </c>
      <c r="U119" s="304" t="s">
        <v>1643</v>
      </c>
      <c r="W119" s="304" t="s">
        <v>122</v>
      </c>
      <c r="X119" s="304">
        <v>6</v>
      </c>
      <c r="Y119" s="108" t="str">
        <f t="shared" si="18"/>
        <v>5</v>
      </c>
      <c r="Z119" s="304">
        <v>2</v>
      </c>
      <c r="AA119" s="115" t="str">
        <f t="shared" si="19"/>
        <v>1</v>
      </c>
      <c r="AB119" s="301">
        <v>1</v>
      </c>
      <c r="AC119" s="298">
        <v>30000</v>
      </c>
      <c r="AD119" s="304" t="s">
        <v>76</v>
      </c>
      <c r="AE119" s="304">
        <v>30000</v>
      </c>
      <c r="AF119" s="304" t="s">
        <v>76</v>
      </c>
      <c r="AG119" s="108" t="e">
        <f t="shared" si="21"/>
        <v>#VALUE!</v>
      </c>
      <c r="AH119" s="133" t="e">
        <f t="shared" si="22"/>
        <v>#VALUE!</v>
      </c>
      <c r="AI119" s="132" t="e">
        <f>LOOKUP(AH119,#REF!,#REF!)</f>
        <v>#VALUE!</v>
      </c>
      <c r="AJ119" s="108" t="e">
        <f t="shared" si="23"/>
        <v>#VALUE!</v>
      </c>
      <c r="AK119" s="304">
        <v>230</v>
      </c>
      <c r="AL119" s="304">
        <v>4145</v>
      </c>
      <c r="AO119" s="250">
        <f t="shared" si="24"/>
        <v>4375</v>
      </c>
      <c r="AP119" s="304">
        <v>6170</v>
      </c>
      <c r="AQ119" s="251">
        <f t="shared" si="25"/>
        <v>3085</v>
      </c>
      <c r="AR119" s="133" t="str">
        <f t="shared" si="26"/>
        <v>1</v>
      </c>
      <c r="AS119" s="298">
        <v>23800</v>
      </c>
      <c r="AT119" s="298">
        <v>10000</v>
      </c>
      <c r="AU119" s="298">
        <v>2000</v>
      </c>
      <c r="AV119" s="213" t="e">
        <f t="shared" si="36"/>
        <v>#VALUE!</v>
      </c>
      <c r="AW119" s="133" t="e">
        <f t="shared" si="37"/>
        <v>#VALUE!</v>
      </c>
      <c r="AY119" s="298">
        <v>1000</v>
      </c>
      <c r="AZ119" s="298">
        <v>49756</v>
      </c>
      <c r="BA119" s="207" t="e">
        <f t="shared" si="38"/>
        <v>#VALUE!</v>
      </c>
      <c r="BB119" s="207">
        <f t="shared" si="39"/>
        <v>597072</v>
      </c>
      <c r="BC119" s="301">
        <v>2</v>
      </c>
      <c r="BG119" s="164" t="str">
        <f t="shared" si="31"/>
        <v>0</v>
      </c>
      <c r="BI119" s="133" t="e">
        <f>LOOKUP($BH119,#REF!,#REF!)</f>
        <v>#REF!</v>
      </c>
      <c r="BO119" s="11" t="str">
        <f t="shared" si="20"/>
        <v>0</v>
      </c>
      <c r="BT119" s="246">
        <f t="shared" si="32"/>
        <v>0</v>
      </c>
      <c r="BU119" s="10" t="e">
        <f t="shared" si="33"/>
        <v>#VALUE!</v>
      </c>
      <c r="BV119" s="12">
        <f t="shared" si="34"/>
        <v>0</v>
      </c>
      <c r="BW119" s="12" t="e">
        <f t="shared" si="35"/>
        <v>#VALUE!</v>
      </c>
      <c r="BX119" s="258"/>
    </row>
    <row r="120" spans="1:76" ht="51.75" customHeight="1" thickBot="1">
      <c r="A120" s="1" t="s">
        <v>1539</v>
      </c>
      <c r="B120" s="1">
        <v>206933</v>
      </c>
      <c r="C120" s="2" t="s">
        <v>1570</v>
      </c>
      <c r="D120" s="1">
        <v>114</v>
      </c>
      <c r="E120" s="254" t="s">
        <v>1579</v>
      </c>
      <c r="F120" s="254" t="s">
        <v>176</v>
      </c>
      <c r="G120" s="261" t="s">
        <v>1595</v>
      </c>
      <c r="H120" s="73" t="s">
        <v>89</v>
      </c>
      <c r="J120" s="185" t="s">
        <v>1606</v>
      </c>
      <c r="R120" s="289" t="s">
        <v>1628</v>
      </c>
      <c r="S120" s="298">
        <v>12800</v>
      </c>
      <c r="T120" s="304" t="s">
        <v>74</v>
      </c>
      <c r="U120" s="304" t="s">
        <v>1643</v>
      </c>
      <c r="W120" s="304" t="s">
        <v>1649</v>
      </c>
      <c r="X120" s="304">
        <v>5</v>
      </c>
      <c r="Y120" s="108" t="str">
        <f t="shared" si="18"/>
        <v>3</v>
      </c>
      <c r="Z120" s="304">
        <v>1</v>
      </c>
      <c r="AA120" s="115" t="str">
        <f t="shared" si="19"/>
        <v>1</v>
      </c>
      <c r="AB120" s="301">
        <v>1</v>
      </c>
      <c r="AC120" s="298">
        <v>37328</v>
      </c>
      <c r="AD120" s="304" t="s">
        <v>76</v>
      </c>
      <c r="AE120" s="304" t="s">
        <v>76</v>
      </c>
      <c r="AF120" s="304" t="s">
        <v>76</v>
      </c>
      <c r="AG120" s="108" t="e">
        <f t="shared" si="21"/>
        <v>#VALUE!</v>
      </c>
      <c r="AH120" s="133" t="e">
        <f t="shared" si="22"/>
        <v>#VALUE!</v>
      </c>
      <c r="AI120" s="132" t="e">
        <f>LOOKUP(AH120,#REF!,#REF!)</f>
        <v>#VALUE!</v>
      </c>
      <c r="AJ120" s="108" t="e">
        <f t="shared" si="23"/>
        <v>#VALUE!</v>
      </c>
      <c r="AK120" s="304" t="s">
        <v>1659</v>
      </c>
      <c r="AL120" s="304">
        <v>5655</v>
      </c>
      <c r="AO120" s="250">
        <f t="shared" si="24"/>
        <v>5655</v>
      </c>
      <c r="AP120" s="304">
        <v>4333</v>
      </c>
      <c r="AQ120" s="251">
        <f t="shared" si="25"/>
        <v>4333</v>
      </c>
      <c r="AR120" s="133" t="str">
        <f t="shared" si="26"/>
        <v>1</v>
      </c>
      <c r="AS120" s="298">
        <v>21300</v>
      </c>
      <c r="AT120" s="298">
        <v>15000</v>
      </c>
      <c r="AU120" s="298">
        <v>500</v>
      </c>
      <c r="AV120" s="213" t="e">
        <f t="shared" si="36"/>
        <v>#VALUE!</v>
      </c>
      <c r="AW120" s="133" t="e">
        <f t="shared" si="37"/>
        <v>#VALUE!</v>
      </c>
      <c r="AY120" s="298">
        <v>2000</v>
      </c>
      <c r="AZ120" s="298">
        <v>48788</v>
      </c>
      <c r="BA120" s="207" t="e">
        <f t="shared" si="38"/>
        <v>#VALUE!</v>
      </c>
      <c r="BB120" s="207">
        <f t="shared" si="39"/>
        <v>585456</v>
      </c>
      <c r="BC120" s="301">
        <v>1</v>
      </c>
      <c r="BG120" s="164" t="str">
        <f t="shared" si="31"/>
        <v>0</v>
      </c>
      <c r="BI120" s="133" t="e">
        <f>LOOKUP($BH120,#REF!,#REF!)</f>
        <v>#REF!</v>
      </c>
      <c r="BO120" s="11" t="str">
        <f t="shared" si="20"/>
        <v>0</v>
      </c>
      <c r="BT120" s="246">
        <f t="shared" si="32"/>
        <v>0</v>
      </c>
      <c r="BU120" s="10" t="e">
        <f t="shared" si="33"/>
        <v>#VALUE!</v>
      </c>
      <c r="BV120" s="12">
        <f t="shared" si="34"/>
        <v>0</v>
      </c>
      <c r="BW120" s="12" t="e">
        <f t="shared" si="35"/>
        <v>#VALUE!</v>
      </c>
      <c r="BX120" s="258"/>
    </row>
    <row r="121" spans="1:76" ht="51.75" customHeight="1" thickBot="1">
      <c r="A121" s="1" t="s">
        <v>1539</v>
      </c>
      <c r="B121" s="1">
        <v>204163</v>
      </c>
      <c r="C121" s="2" t="s">
        <v>1570</v>
      </c>
      <c r="D121" s="1">
        <v>115</v>
      </c>
      <c r="E121" s="254" t="s">
        <v>1580</v>
      </c>
      <c r="F121" s="254" t="s">
        <v>1557</v>
      </c>
      <c r="G121" s="259" t="s">
        <v>1596</v>
      </c>
      <c r="H121" s="73" t="s">
        <v>89</v>
      </c>
      <c r="J121" s="185" t="s">
        <v>1607</v>
      </c>
      <c r="R121" s="289" t="s">
        <v>1629</v>
      </c>
      <c r="S121" s="298">
        <v>10830</v>
      </c>
      <c r="T121" s="304" t="s">
        <v>74</v>
      </c>
      <c r="U121" s="304" t="s">
        <v>75</v>
      </c>
      <c r="W121" s="304" t="s">
        <v>1650</v>
      </c>
      <c r="X121" s="304">
        <v>5</v>
      </c>
      <c r="Y121" s="108" t="str">
        <f t="shared" si="18"/>
        <v>3</v>
      </c>
      <c r="Z121" s="304">
        <v>2</v>
      </c>
      <c r="AA121" s="115" t="str">
        <f t="shared" si="19"/>
        <v>1</v>
      </c>
      <c r="AB121" s="301">
        <v>1</v>
      </c>
      <c r="AC121" s="298">
        <v>55069</v>
      </c>
      <c r="AD121" s="304" t="s">
        <v>76</v>
      </c>
      <c r="AE121" s="304" t="s">
        <v>76</v>
      </c>
      <c r="AF121" s="304" t="s">
        <v>76</v>
      </c>
      <c r="AG121" s="108" t="e">
        <f t="shared" si="21"/>
        <v>#VALUE!</v>
      </c>
      <c r="AH121" s="133" t="e">
        <f t="shared" si="22"/>
        <v>#VALUE!</v>
      </c>
      <c r="AI121" s="132" t="e">
        <f>LOOKUP(AH121,#REF!,#REF!)</f>
        <v>#VALUE!</v>
      </c>
      <c r="AJ121" s="108" t="e">
        <f t="shared" si="23"/>
        <v>#VALUE!</v>
      </c>
      <c r="AK121" s="304">
        <v>210</v>
      </c>
      <c r="AL121" s="304">
        <v>4000</v>
      </c>
      <c r="AO121" s="250">
        <f t="shared" si="24"/>
        <v>4210</v>
      </c>
      <c r="AP121" s="304" t="s">
        <v>1659</v>
      </c>
      <c r="AQ121" s="251" t="e">
        <f t="shared" si="25"/>
        <v>#VALUE!</v>
      </c>
      <c r="AR121" s="133" t="e">
        <f t="shared" si="26"/>
        <v>#VALUE!</v>
      </c>
      <c r="AS121" s="298">
        <v>30400</v>
      </c>
      <c r="AT121" s="298">
        <v>25000</v>
      </c>
      <c r="AU121" s="298">
        <v>3000</v>
      </c>
      <c r="AV121" s="213" t="e">
        <f t="shared" si="36"/>
        <v>#VALUE!</v>
      </c>
      <c r="AW121" s="133" t="e">
        <f t="shared" si="37"/>
        <v>#VALUE!</v>
      </c>
      <c r="AY121" s="298">
        <v>15000</v>
      </c>
      <c r="AZ121" s="316">
        <v>78744</v>
      </c>
      <c r="BA121" s="207" t="e">
        <f t="shared" si="38"/>
        <v>#VALUE!</v>
      </c>
      <c r="BB121" s="207">
        <f t="shared" si="39"/>
        <v>944928</v>
      </c>
      <c r="BC121" s="301">
        <v>1</v>
      </c>
      <c r="BG121" s="164" t="str">
        <f t="shared" si="31"/>
        <v>0</v>
      </c>
      <c r="BI121" s="133" t="e">
        <f>LOOKUP($BH121,#REF!,#REF!)</f>
        <v>#REF!</v>
      </c>
      <c r="BO121" s="11" t="str">
        <f t="shared" si="20"/>
        <v>0</v>
      </c>
      <c r="BT121" s="246">
        <f t="shared" si="32"/>
        <v>0</v>
      </c>
      <c r="BU121" s="10" t="e">
        <f t="shared" si="33"/>
        <v>#VALUE!</v>
      </c>
      <c r="BV121" s="12">
        <f t="shared" si="34"/>
        <v>0</v>
      </c>
      <c r="BW121" s="12" t="e">
        <f t="shared" si="35"/>
        <v>#VALUE!</v>
      </c>
      <c r="BX121" s="258"/>
    </row>
    <row r="122" spans="1:76" ht="51.75" customHeight="1" thickBot="1">
      <c r="A122" s="1" t="s">
        <v>1539</v>
      </c>
      <c r="B122" s="1">
        <v>203427</v>
      </c>
      <c r="C122" s="2" t="s">
        <v>1570</v>
      </c>
      <c r="D122" s="1">
        <v>116</v>
      </c>
      <c r="E122" s="254" t="s">
        <v>1581</v>
      </c>
      <c r="F122" s="254" t="s">
        <v>1558</v>
      </c>
      <c r="G122" s="259" t="s">
        <v>1596</v>
      </c>
      <c r="H122" s="73" t="s">
        <v>89</v>
      </c>
      <c r="J122" s="185" t="s">
        <v>1608</v>
      </c>
      <c r="R122" s="289" t="s">
        <v>1628</v>
      </c>
      <c r="S122" s="298">
        <v>12800</v>
      </c>
      <c r="T122" s="304" t="s">
        <v>74</v>
      </c>
      <c r="U122" s="304" t="s">
        <v>1643</v>
      </c>
      <c r="W122" s="304" t="s">
        <v>1651</v>
      </c>
      <c r="X122" s="304">
        <v>4</v>
      </c>
      <c r="Y122" s="108" t="str">
        <f t="shared" si="18"/>
        <v>3</v>
      </c>
      <c r="Z122" s="304" t="s">
        <v>1659</v>
      </c>
      <c r="AA122" s="115" t="str">
        <f t="shared" si="19"/>
        <v>3</v>
      </c>
      <c r="AB122" s="301">
        <v>1</v>
      </c>
      <c r="AC122" s="298">
        <v>20000</v>
      </c>
      <c r="AD122" s="304" t="s">
        <v>76</v>
      </c>
      <c r="AE122" s="304" t="s">
        <v>76</v>
      </c>
      <c r="AF122" s="304" t="s">
        <v>76</v>
      </c>
      <c r="AG122" s="108" t="e">
        <f t="shared" si="21"/>
        <v>#VALUE!</v>
      </c>
      <c r="AH122" s="133" t="e">
        <f t="shared" si="22"/>
        <v>#VALUE!</v>
      </c>
      <c r="AI122" s="132" t="e">
        <f>LOOKUP(AH122,#REF!,#REF!)</f>
        <v>#VALUE!</v>
      </c>
      <c r="AJ122" s="108" t="e">
        <f t="shared" si="23"/>
        <v>#VALUE!</v>
      </c>
      <c r="AK122" s="304" t="s">
        <v>1659</v>
      </c>
      <c r="AL122" s="304">
        <v>2260</v>
      </c>
      <c r="AO122" s="250">
        <f t="shared" si="24"/>
        <v>2260</v>
      </c>
      <c r="AP122" s="298" t="s">
        <v>1659</v>
      </c>
      <c r="AQ122" s="251" t="e">
        <f t="shared" si="25"/>
        <v>#VALUE!</v>
      </c>
      <c r="AR122" s="133" t="e">
        <f t="shared" si="26"/>
        <v>#VALUE!</v>
      </c>
      <c r="AS122" s="298">
        <v>20800</v>
      </c>
      <c r="AT122" s="298">
        <v>12000</v>
      </c>
      <c r="AU122" s="298">
        <v>500</v>
      </c>
      <c r="AV122" s="213" t="e">
        <f t="shared" si="36"/>
        <v>#VALUE!</v>
      </c>
      <c r="AW122" s="133" t="e">
        <f t="shared" si="37"/>
        <v>#VALUE!</v>
      </c>
      <c r="AY122" s="298">
        <v>1500</v>
      </c>
      <c r="AZ122" s="298">
        <v>37560</v>
      </c>
      <c r="BA122" s="207" t="e">
        <f t="shared" si="38"/>
        <v>#VALUE!</v>
      </c>
      <c r="BB122" s="207">
        <f t="shared" si="39"/>
        <v>450720</v>
      </c>
      <c r="BC122" s="301" t="s">
        <v>1674</v>
      </c>
      <c r="BG122" s="164" t="str">
        <f t="shared" si="31"/>
        <v>0</v>
      </c>
      <c r="BI122" s="133" t="e">
        <f>LOOKUP($BH122,#REF!,#REF!)</f>
        <v>#REF!</v>
      </c>
      <c r="BO122" s="11" t="str">
        <f t="shared" si="20"/>
        <v>0</v>
      </c>
      <c r="BT122" s="246">
        <f t="shared" si="32"/>
        <v>0</v>
      </c>
      <c r="BU122" s="10" t="e">
        <f t="shared" si="33"/>
        <v>#VALUE!</v>
      </c>
      <c r="BV122" s="12">
        <f t="shared" si="34"/>
        <v>0</v>
      </c>
      <c r="BW122" s="12" t="e">
        <f t="shared" si="35"/>
        <v>#VALUE!</v>
      </c>
      <c r="BX122" s="258"/>
    </row>
    <row r="123" spans="1:76" ht="51.75" customHeight="1" thickBot="1">
      <c r="A123" s="1" t="s">
        <v>1539</v>
      </c>
      <c r="B123" s="1">
        <v>205511</v>
      </c>
      <c r="C123" s="2" t="s">
        <v>1570</v>
      </c>
      <c r="D123" s="1">
        <v>117</v>
      </c>
      <c r="E123" s="254" t="s">
        <v>1582</v>
      </c>
      <c r="F123" s="254" t="s">
        <v>1559</v>
      </c>
      <c r="G123" s="259" t="s">
        <v>1593</v>
      </c>
      <c r="H123" s="73" t="s">
        <v>139</v>
      </c>
      <c r="J123" s="185" t="s">
        <v>1609</v>
      </c>
      <c r="R123" s="289" t="s">
        <v>1630</v>
      </c>
      <c r="S123" s="298">
        <v>12800</v>
      </c>
      <c r="T123" s="304" t="s">
        <v>74</v>
      </c>
      <c r="U123" s="304" t="s">
        <v>1643</v>
      </c>
      <c r="W123" s="304" t="s">
        <v>1652</v>
      </c>
      <c r="X123" s="304">
        <v>3</v>
      </c>
      <c r="Y123" s="108" t="str">
        <f t="shared" si="18"/>
        <v>2</v>
      </c>
      <c r="Z123" s="304">
        <v>3</v>
      </c>
      <c r="AA123" s="115" t="str">
        <f t="shared" si="19"/>
        <v>1</v>
      </c>
      <c r="AB123" s="301" t="s">
        <v>76</v>
      </c>
      <c r="AC123" s="298" t="s">
        <v>76</v>
      </c>
      <c r="AD123" s="304" t="s">
        <v>1659</v>
      </c>
      <c r="AE123" s="298">
        <v>18000</v>
      </c>
      <c r="AF123" s="304" t="s">
        <v>76</v>
      </c>
      <c r="AG123" s="108" t="e">
        <f t="shared" si="21"/>
        <v>#VALUE!</v>
      </c>
      <c r="AH123" s="133" t="e">
        <f t="shared" si="22"/>
        <v>#VALUE!</v>
      </c>
      <c r="AI123" s="132" t="e">
        <f>LOOKUP(AH123,#REF!,#REF!)</f>
        <v>#VALUE!</v>
      </c>
      <c r="AJ123" s="108" t="e">
        <f t="shared" si="23"/>
        <v>#VALUE!</v>
      </c>
      <c r="AK123" s="304">
        <v>190</v>
      </c>
      <c r="AL123" s="304">
        <v>1700</v>
      </c>
      <c r="AO123" s="250">
        <f t="shared" si="24"/>
        <v>1890</v>
      </c>
      <c r="AP123" s="298">
        <v>31500</v>
      </c>
      <c r="AQ123" s="251">
        <f t="shared" si="25"/>
        <v>10500</v>
      </c>
      <c r="AR123" s="133" t="str">
        <f t="shared" si="26"/>
        <v>0</v>
      </c>
      <c r="AS123" s="298" t="s">
        <v>1673</v>
      </c>
      <c r="AT123" s="298">
        <v>15000</v>
      </c>
      <c r="AU123" s="298">
        <v>1000</v>
      </c>
      <c r="AV123" s="213" t="e">
        <f t="shared" si="36"/>
        <v>#VALUE!</v>
      </c>
      <c r="AW123" s="133" t="e">
        <f t="shared" si="37"/>
        <v>#VALUE!</v>
      </c>
      <c r="AY123" s="298">
        <v>2000</v>
      </c>
      <c r="AZ123" s="298">
        <v>73850</v>
      </c>
      <c r="BA123" s="207" t="e">
        <f t="shared" si="38"/>
        <v>#VALUE!</v>
      </c>
      <c r="BB123" s="207">
        <f t="shared" si="39"/>
        <v>886200</v>
      </c>
      <c r="BC123" s="301">
        <v>2</v>
      </c>
      <c r="BG123" s="164" t="str">
        <f t="shared" si="31"/>
        <v>0</v>
      </c>
      <c r="BI123" s="133" t="e">
        <f>LOOKUP($BH123,#REF!,#REF!)</f>
        <v>#REF!</v>
      </c>
      <c r="BO123" s="11" t="str">
        <f t="shared" si="20"/>
        <v>0</v>
      </c>
      <c r="BT123" s="246">
        <f t="shared" si="32"/>
        <v>0</v>
      </c>
      <c r="BU123" s="10" t="e">
        <f t="shared" si="33"/>
        <v>#VALUE!</v>
      </c>
      <c r="BV123" s="12">
        <f t="shared" si="34"/>
        <v>0</v>
      </c>
      <c r="BW123" s="12" t="e">
        <f t="shared" si="35"/>
        <v>#VALUE!</v>
      </c>
      <c r="BX123" s="258"/>
    </row>
    <row r="124" spans="1:76" ht="51.75" customHeight="1" thickBot="1">
      <c r="A124" s="1" t="s">
        <v>1539</v>
      </c>
      <c r="B124" s="1">
        <v>204496</v>
      </c>
      <c r="C124" s="2" t="s">
        <v>1570</v>
      </c>
      <c r="D124" s="1">
        <v>118</v>
      </c>
      <c r="E124" s="254" t="s">
        <v>1583</v>
      </c>
      <c r="F124" s="254" t="s">
        <v>1560</v>
      </c>
      <c r="G124" s="259" t="s">
        <v>1593</v>
      </c>
      <c r="H124" s="73" t="s">
        <v>139</v>
      </c>
      <c r="J124" s="185" t="s">
        <v>1610</v>
      </c>
      <c r="R124" s="289" t="s">
        <v>1631</v>
      </c>
      <c r="S124" s="298">
        <v>6600</v>
      </c>
      <c r="T124" s="304" t="s">
        <v>74</v>
      </c>
      <c r="U124" s="304" t="s">
        <v>1643</v>
      </c>
      <c r="W124" s="304" t="s">
        <v>1653</v>
      </c>
      <c r="X124" s="304">
        <v>5</v>
      </c>
      <c r="Y124" s="108" t="str">
        <f t="shared" si="18"/>
        <v>3</v>
      </c>
      <c r="Z124" s="304">
        <v>3</v>
      </c>
      <c r="AA124" s="115" t="str">
        <f t="shared" si="19"/>
        <v>1</v>
      </c>
      <c r="AB124" s="301">
        <v>1</v>
      </c>
      <c r="AC124" s="298">
        <v>10000</v>
      </c>
      <c r="AD124" s="304" t="s">
        <v>1659</v>
      </c>
      <c r="AE124" s="304">
        <v>2000</v>
      </c>
      <c r="AF124" s="304" t="s">
        <v>76</v>
      </c>
      <c r="AG124" s="108" t="e">
        <f t="shared" si="21"/>
        <v>#VALUE!</v>
      </c>
      <c r="AH124" s="133" t="e">
        <f t="shared" si="22"/>
        <v>#VALUE!</v>
      </c>
      <c r="AI124" s="132" t="e">
        <f>LOOKUP(AH124,#REF!,#REF!)</f>
        <v>#VALUE!</v>
      </c>
      <c r="AJ124" s="108" t="e">
        <f t="shared" si="23"/>
        <v>#VALUE!</v>
      </c>
      <c r="AK124" s="304">
        <v>220</v>
      </c>
      <c r="AL124" s="304">
        <v>2454</v>
      </c>
      <c r="AO124" s="250">
        <f t="shared" si="24"/>
        <v>2674</v>
      </c>
      <c r="AP124" s="304">
        <v>8700</v>
      </c>
      <c r="AQ124" s="251">
        <f t="shared" si="25"/>
        <v>2900</v>
      </c>
      <c r="AR124" s="133" t="str">
        <f t="shared" si="26"/>
        <v>1</v>
      </c>
      <c r="AS124" s="298">
        <v>22950</v>
      </c>
      <c r="AT124" s="298">
        <v>3000</v>
      </c>
      <c r="AU124" s="298">
        <v>2000</v>
      </c>
      <c r="AV124" s="213" t="e">
        <f t="shared" si="36"/>
        <v>#VALUE!</v>
      </c>
      <c r="AW124" s="133" t="e">
        <f t="shared" si="37"/>
        <v>#VALUE!</v>
      </c>
      <c r="AY124" s="298">
        <v>2000</v>
      </c>
      <c r="AZ124" s="298">
        <v>40314</v>
      </c>
      <c r="BA124" s="207" t="e">
        <f t="shared" si="38"/>
        <v>#VALUE!</v>
      </c>
      <c r="BB124" s="207">
        <f t="shared" si="39"/>
        <v>483768</v>
      </c>
      <c r="BC124" s="301">
        <v>1</v>
      </c>
      <c r="BG124" s="164" t="str">
        <f t="shared" si="31"/>
        <v>0</v>
      </c>
      <c r="BI124" s="133" t="e">
        <f>LOOKUP($BH124,#REF!,#REF!)</f>
        <v>#REF!</v>
      </c>
      <c r="BO124" s="11" t="str">
        <f t="shared" si="20"/>
        <v>0</v>
      </c>
      <c r="BT124" s="246">
        <f t="shared" si="32"/>
        <v>0</v>
      </c>
      <c r="BU124" s="10" t="e">
        <f t="shared" si="33"/>
        <v>#VALUE!</v>
      </c>
      <c r="BV124" s="12">
        <f t="shared" si="34"/>
        <v>0</v>
      </c>
      <c r="BW124" s="12" t="e">
        <f t="shared" si="35"/>
        <v>#VALUE!</v>
      </c>
      <c r="BX124" s="258"/>
    </row>
    <row r="125" spans="1:76" ht="51.75" customHeight="1" thickBot="1">
      <c r="A125" s="1" t="s">
        <v>1539</v>
      </c>
      <c r="B125" s="1">
        <v>205518</v>
      </c>
      <c r="C125" s="2" t="s">
        <v>1570</v>
      </c>
      <c r="D125" s="1">
        <v>119</v>
      </c>
      <c r="E125" s="255" t="s">
        <v>1584</v>
      </c>
      <c r="F125" s="255" t="s">
        <v>1561</v>
      </c>
      <c r="G125" s="262" t="s">
        <v>1597</v>
      </c>
      <c r="H125" s="73" t="s">
        <v>139</v>
      </c>
      <c r="J125" s="185" t="s">
        <v>1611</v>
      </c>
      <c r="R125" s="290" t="s">
        <v>1632</v>
      </c>
      <c r="S125" s="299">
        <v>12800</v>
      </c>
      <c r="T125" s="305" t="s">
        <v>74</v>
      </c>
      <c r="U125" s="305" t="s">
        <v>1644</v>
      </c>
      <c r="W125" s="305" t="s">
        <v>1654</v>
      </c>
      <c r="X125" s="305">
        <v>5</v>
      </c>
      <c r="Y125" s="108" t="str">
        <f t="shared" si="18"/>
        <v>3</v>
      </c>
      <c r="Z125" s="305">
        <v>2</v>
      </c>
      <c r="AA125" s="115" t="str">
        <f t="shared" si="19"/>
        <v>1</v>
      </c>
      <c r="AB125" s="302">
        <v>2</v>
      </c>
      <c r="AC125" s="299">
        <v>40460</v>
      </c>
      <c r="AD125" s="304" t="s">
        <v>1659</v>
      </c>
      <c r="AE125" s="304" t="s">
        <v>1659</v>
      </c>
      <c r="AF125" s="305" t="s">
        <v>76</v>
      </c>
      <c r="AG125" s="108" t="e">
        <f t="shared" si="21"/>
        <v>#VALUE!</v>
      </c>
      <c r="AH125" s="133" t="e">
        <f t="shared" si="22"/>
        <v>#VALUE!</v>
      </c>
      <c r="AI125" s="132" t="e">
        <f>LOOKUP(AH125,#REF!,#REF!)</f>
        <v>#VALUE!</v>
      </c>
      <c r="AJ125" s="108" t="e">
        <f t="shared" si="23"/>
        <v>#VALUE!</v>
      </c>
      <c r="AK125" s="305">
        <v>1000</v>
      </c>
      <c r="AL125" s="305">
        <v>3500</v>
      </c>
      <c r="AO125" s="250">
        <f t="shared" si="24"/>
        <v>4500</v>
      </c>
      <c r="AP125" s="305">
        <v>5375</v>
      </c>
      <c r="AQ125" s="251">
        <f t="shared" si="25"/>
        <v>2687.5</v>
      </c>
      <c r="AR125" s="133" t="str">
        <f t="shared" si="26"/>
        <v>1</v>
      </c>
      <c r="AS125" s="299">
        <v>16800</v>
      </c>
      <c r="AT125" s="299">
        <v>8000</v>
      </c>
      <c r="AU125" s="299">
        <v>6000</v>
      </c>
      <c r="AV125" s="213" t="e">
        <f t="shared" si="36"/>
        <v>#VALUE!</v>
      </c>
      <c r="AW125" s="133" t="e">
        <f t="shared" si="37"/>
        <v>#VALUE!</v>
      </c>
      <c r="AY125" s="299">
        <v>6000</v>
      </c>
      <c r="AZ125" s="299">
        <v>46675</v>
      </c>
      <c r="BA125" s="207" t="e">
        <f t="shared" si="38"/>
        <v>#VALUE!</v>
      </c>
      <c r="BB125" s="207">
        <f t="shared" si="39"/>
        <v>560100</v>
      </c>
      <c r="BC125" s="302" t="s">
        <v>76</v>
      </c>
      <c r="BG125" s="164" t="str">
        <f t="shared" si="31"/>
        <v>0</v>
      </c>
      <c r="BI125" s="133" t="e">
        <f>LOOKUP($BH125,#REF!,#REF!)</f>
        <v>#REF!</v>
      </c>
      <c r="BO125" s="11" t="str">
        <f t="shared" si="20"/>
        <v>0</v>
      </c>
      <c r="BT125" s="246">
        <f t="shared" si="32"/>
        <v>0</v>
      </c>
      <c r="BU125" s="10" t="e">
        <f t="shared" si="33"/>
        <v>#VALUE!</v>
      </c>
      <c r="BV125" s="12">
        <f t="shared" si="34"/>
        <v>0</v>
      </c>
      <c r="BW125" s="12" t="e">
        <f t="shared" si="35"/>
        <v>#VALUE!</v>
      </c>
      <c r="BX125" s="258"/>
    </row>
    <row r="126" spans="1:76" ht="51.75" customHeight="1" thickBot="1">
      <c r="A126" s="1" t="s">
        <v>1539</v>
      </c>
      <c r="B126" s="1">
        <v>206363</v>
      </c>
      <c r="C126" s="2" t="s">
        <v>1570</v>
      </c>
      <c r="D126" s="1">
        <v>120</v>
      </c>
      <c r="E126" s="254" t="s">
        <v>1585</v>
      </c>
      <c r="F126" s="254" t="s">
        <v>1562</v>
      </c>
      <c r="G126" s="259" t="s">
        <v>1593</v>
      </c>
      <c r="H126" s="73" t="s">
        <v>89</v>
      </c>
      <c r="J126" s="185" t="s">
        <v>1612</v>
      </c>
      <c r="R126" s="289" t="s">
        <v>1633</v>
      </c>
      <c r="S126" s="298">
        <v>12800</v>
      </c>
      <c r="T126" s="304" t="s">
        <v>74</v>
      </c>
      <c r="U126" s="304" t="s">
        <v>1643</v>
      </c>
      <c r="W126" s="304" t="s">
        <v>1655</v>
      </c>
      <c r="X126" s="304">
        <v>5</v>
      </c>
      <c r="Y126" s="108" t="str">
        <f t="shared" si="18"/>
        <v>3</v>
      </c>
      <c r="Z126" s="304">
        <v>1</v>
      </c>
      <c r="AA126" s="115" t="str">
        <f t="shared" si="19"/>
        <v>1</v>
      </c>
      <c r="AB126" s="301">
        <v>1</v>
      </c>
      <c r="AC126" s="298">
        <v>20000</v>
      </c>
      <c r="AD126" s="304" t="s">
        <v>76</v>
      </c>
      <c r="AE126" s="304">
        <v>1666.66</v>
      </c>
      <c r="AF126" s="304" t="s">
        <v>76</v>
      </c>
      <c r="AG126" s="108" t="e">
        <f t="shared" si="21"/>
        <v>#VALUE!</v>
      </c>
      <c r="AH126" s="133" t="e">
        <f t="shared" si="22"/>
        <v>#VALUE!</v>
      </c>
      <c r="AI126" s="132" t="e">
        <f>LOOKUP(AH126,#REF!,#REF!)</f>
        <v>#VALUE!</v>
      </c>
      <c r="AJ126" s="108" t="e">
        <f t="shared" si="23"/>
        <v>#VALUE!</v>
      </c>
      <c r="AK126" s="304">
        <v>270</v>
      </c>
      <c r="AL126" s="304">
        <v>1240</v>
      </c>
      <c r="AO126" s="250">
        <f t="shared" si="24"/>
        <v>1510</v>
      </c>
      <c r="AP126" s="304" t="s">
        <v>1659</v>
      </c>
      <c r="AQ126" s="251" t="e">
        <f t="shared" si="25"/>
        <v>#VALUE!</v>
      </c>
      <c r="AR126" s="133" t="e">
        <f t="shared" si="26"/>
        <v>#VALUE!</v>
      </c>
      <c r="AS126" s="298">
        <v>30800</v>
      </c>
      <c r="AT126" s="298">
        <v>3000</v>
      </c>
      <c r="AU126" s="298">
        <v>4000</v>
      </c>
      <c r="AV126" s="213" t="e">
        <f t="shared" si="36"/>
        <v>#VALUE!</v>
      </c>
      <c r="AW126" s="133" t="e">
        <f t="shared" si="37"/>
        <v>#VALUE!</v>
      </c>
      <c r="AY126" s="298">
        <v>4000</v>
      </c>
      <c r="AZ126" s="298">
        <v>43526</v>
      </c>
      <c r="BA126" s="207" t="e">
        <f t="shared" si="38"/>
        <v>#VALUE!</v>
      </c>
      <c r="BB126" s="207">
        <f t="shared" si="39"/>
        <v>522312</v>
      </c>
      <c r="BC126" s="301">
        <v>1</v>
      </c>
      <c r="BG126" s="164" t="str">
        <f t="shared" si="31"/>
        <v>0</v>
      </c>
      <c r="BI126" s="133" t="e">
        <f>LOOKUP($BH126,#REF!,#REF!)</f>
        <v>#REF!</v>
      </c>
      <c r="BO126" s="11" t="str">
        <f t="shared" si="20"/>
        <v>0</v>
      </c>
      <c r="BT126" s="246">
        <f t="shared" si="32"/>
        <v>0</v>
      </c>
      <c r="BU126" s="10" t="e">
        <f t="shared" si="33"/>
        <v>#VALUE!</v>
      </c>
      <c r="BV126" s="12">
        <f t="shared" si="34"/>
        <v>0</v>
      </c>
      <c r="BW126" s="12" t="e">
        <f t="shared" si="35"/>
        <v>#VALUE!</v>
      </c>
      <c r="BX126" s="258"/>
    </row>
    <row r="127" spans="1:76" ht="51.75" customHeight="1" thickBot="1">
      <c r="A127" s="1" t="s">
        <v>1539</v>
      </c>
      <c r="B127" s="1">
        <v>203266</v>
      </c>
      <c r="C127" s="2" t="s">
        <v>1570</v>
      </c>
      <c r="D127" s="1">
        <v>121</v>
      </c>
      <c r="E127" s="254" t="s">
        <v>1586</v>
      </c>
      <c r="F127" s="254" t="s">
        <v>1563</v>
      </c>
      <c r="G127" s="261" t="s">
        <v>1595</v>
      </c>
      <c r="H127" s="73" t="s">
        <v>89</v>
      </c>
      <c r="J127" s="185" t="s">
        <v>1613</v>
      </c>
      <c r="R127" s="289" t="s">
        <v>1634</v>
      </c>
      <c r="S127" s="298">
        <v>12800</v>
      </c>
      <c r="T127" s="304" t="s">
        <v>74</v>
      </c>
      <c r="U127" s="304" t="s">
        <v>1643</v>
      </c>
      <c r="W127" s="304" t="s">
        <v>1656</v>
      </c>
      <c r="X127" s="304">
        <v>5</v>
      </c>
      <c r="Y127" s="108" t="str">
        <f t="shared" si="18"/>
        <v>3</v>
      </c>
      <c r="Z127" s="304">
        <v>1</v>
      </c>
      <c r="AA127" s="115" t="str">
        <f t="shared" si="19"/>
        <v>1</v>
      </c>
      <c r="AB127" s="301">
        <v>4</v>
      </c>
      <c r="AC127" s="298" t="s">
        <v>1666</v>
      </c>
      <c r="AD127" s="304" t="s">
        <v>1659</v>
      </c>
      <c r="AE127" s="304" t="s">
        <v>1659</v>
      </c>
      <c r="AF127" s="304" t="s">
        <v>76</v>
      </c>
      <c r="AG127" s="108" t="e">
        <f t="shared" si="21"/>
        <v>#VALUE!</v>
      </c>
      <c r="AH127" s="133" t="e">
        <f t="shared" si="22"/>
        <v>#VALUE!</v>
      </c>
      <c r="AI127" s="132" t="e">
        <f>LOOKUP(AH127,#REF!,#REF!)</f>
        <v>#VALUE!</v>
      </c>
      <c r="AJ127" s="108" t="e">
        <f t="shared" si="23"/>
        <v>#VALUE!</v>
      </c>
      <c r="AK127" s="304">
        <v>112</v>
      </c>
      <c r="AL127" s="304">
        <v>3352</v>
      </c>
      <c r="AO127" s="250">
        <f t="shared" si="24"/>
        <v>3464</v>
      </c>
      <c r="AP127" s="304" t="s">
        <v>1670</v>
      </c>
      <c r="AQ127" s="251" t="e">
        <f t="shared" si="25"/>
        <v>#VALUE!</v>
      </c>
      <c r="AR127" s="133" t="e">
        <f t="shared" si="26"/>
        <v>#VALUE!</v>
      </c>
      <c r="AS127" s="298">
        <v>15800</v>
      </c>
      <c r="AT127" s="298">
        <v>30000</v>
      </c>
      <c r="AU127" s="298">
        <v>3000</v>
      </c>
      <c r="AV127" s="213" t="e">
        <f t="shared" si="36"/>
        <v>#VALUE!</v>
      </c>
      <c r="AW127" s="133" t="e">
        <f t="shared" si="37"/>
        <v>#VALUE!</v>
      </c>
      <c r="AY127" s="298">
        <v>2000</v>
      </c>
      <c r="AZ127" s="298">
        <v>75289</v>
      </c>
      <c r="BA127" s="207" t="e">
        <f t="shared" si="38"/>
        <v>#VALUE!</v>
      </c>
      <c r="BB127" s="207">
        <f t="shared" si="39"/>
        <v>903468</v>
      </c>
      <c r="BC127" s="301">
        <v>2</v>
      </c>
      <c r="BG127" s="164" t="str">
        <f t="shared" si="31"/>
        <v>0</v>
      </c>
      <c r="BI127" s="133" t="e">
        <f>LOOKUP($BH127,#REF!,#REF!)</f>
        <v>#REF!</v>
      </c>
      <c r="BO127" s="11" t="str">
        <f t="shared" si="20"/>
        <v>0</v>
      </c>
      <c r="BT127" s="246">
        <f t="shared" si="32"/>
        <v>0</v>
      </c>
      <c r="BU127" s="10" t="e">
        <f t="shared" si="33"/>
        <v>#VALUE!</v>
      </c>
      <c r="BV127" s="12">
        <f t="shared" si="34"/>
        <v>0</v>
      </c>
      <c r="BW127" s="12" t="e">
        <f t="shared" si="35"/>
        <v>#VALUE!</v>
      </c>
      <c r="BX127" s="258"/>
    </row>
    <row r="128" spans="1:76" ht="51.75" customHeight="1" thickBot="1">
      <c r="A128" s="1" t="s">
        <v>1539</v>
      </c>
      <c r="B128" s="1">
        <v>203855</v>
      </c>
      <c r="C128" s="2" t="s">
        <v>1570</v>
      </c>
      <c r="D128" s="1">
        <v>122</v>
      </c>
      <c r="E128" s="254" t="s">
        <v>164</v>
      </c>
      <c r="F128" s="254" t="s">
        <v>1564</v>
      </c>
      <c r="G128" s="261" t="s">
        <v>1595</v>
      </c>
      <c r="H128" s="73" t="s">
        <v>89</v>
      </c>
      <c r="J128" s="185" t="s">
        <v>1614</v>
      </c>
      <c r="R128" s="289" t="s">
        <v>1635</v>
      </c>
      <c r="S128" s="298">
        <v>12800</v>
      </c>
      <c r="T128" s="304" t="s">
        <v>74</v>
      </c>
      <c r="U128" s="304" t="s">
        <v>1643</v>
      </c>
      <c r="W128" s="304" t="s">
        <v>1657</v>
      </c>
      <c r="X128" s="304">
        <v>4</v>
      </c>
      <c r="Y128" s="108" t="str">
        <f t="shared" si="18"/>
        <v>3</v>
      </c>
      <c r="Z128" s="304">
        <v>1</v>
      </c>
      <c r="AA128" s="115" t="str">
        <f t="shared" si="19"/>
        <v>1</v>
      </c>
      <c r="AB128" s="301">
        <v>2</v>
      </c>
      <c r="AC128" s="298">
        <v>17165</v>
      </c>
      <c r="AD128" s="304" t="s">
        <v>1659</v>
      </c>
      <c r="AE128" s="304" t="s">
        <v>1659</v>
      </c>
      <c r="AF128" s="304" t="s">
        <v>76</v>
      </c>
      <c r="AG128" s="108" t="e">
        <f t="shared" si="21"/>
        <v>#VALUE!</v>
      </c>
      <c r="AH128" s="133" t="e">
        <f t="shared" si="22"/>
        <v>#VALUE!</v>
      </c>
      <c r="AI128" s="132" t="e">
        <f>LOOKUP(AH128,#REF!,#REF!)</f>
        <v>#VALUE!</v>
      </c>
      <c r="AJ128" s="108" t="e">
        <f t="shared" si="23"/>
        <v>#VALUE!</v>
      </c>
      <c r="AK128" s="304">
        <v>1953</v>
      </c>
      <c r="AL128" s="304">
        <v>2771</v>
      </c>
      <c r="AO128" s="250">
        <f t="shared" si="24"/>
        <v>4724</v>
      </c>
      <c r="AP128" s="304" t="s">
        <v>1671</v>
      </c>
      <c r="AQ128" s="251" t="e">
        <f t="shared" si="25"/>
        <v>#VALUE!</v>
      </c>
      <c r="AR128" s="133" t="e">
        <f t="shared" si="26"/>
        <v>#VALUE!</v>
      </c>
      <c r="AS128" s="298">
        <v>27800</v>
      </c>
      <c r="AT128" s="298">
        <v>3000</v>
      </c>
      <c r="AU128" s="298">
        <v>500</v>
      </c>
      <c r="AV128" s="213" t="e">
        <f t="shared" si="36"/>
        <v>#VALUE!</v>
      </c>
      <c r="AW128" s="133" t="e">
        <f t="shared" si="37"/>
        <v>#VALUE!</v>
      </c>
      <c r="AY128" s="298">
        <v>2000</v>
      </c>
      <c r="AZ128" s="298">
        <v>38024</v>
      </c>
      <c r="BA128" s="207" t="e">
        <f t="shared" si="38"/>
        <v>#VALUE!</v>
      </c>
      <c r="BB128" s="207">
        <f t="shared" si="39"/>
        <v>456288</v>
      </c>
      <c r="BC128" s="301">
        <v>0</v>
      </c>
      <c r="BG128" s="164" t="str">
        <f t="shared" si="31"/>
        <v>0</v>
      </c>
      <c r="BI128" s="133" t="e">
        <f>LOOKUP($BH128,#REF!,#REF!)</f>
        <v>#REF!</v>
      </c>
      <c r="BO128" s="11" t="str">
        <f t="shared" si="20"/>
        <v>0</v>
      </c>
      <c r="BT128" s="246">
        <f t="shared" si="32"/>
        <v>0</v>
      </c>
      <c r="BU128" s="10" t="e">
        <f t="shared" si="33"/>
        <v>#VALUE!</v>
      </c>
      <c r="BV128" s="12">
        <f t="shared" si="34"/>
        <v>0</v>
      </c>
      <c r="BW128" s="12" t="e">
        <f t="shared" si="35"/>
        <v>#VALUE!</v>
      </c>
      <c r="BX128" s="258"/>
    </row>
    <row r="129" spans="1:76" ht="51.75" customHeight="1" thickBot="1">
      <c r="A129" s="1" t="s">
        <v>1539</v>
      </c>
      <c r="B129" s="1">
        <v>205480</v>
      </c>
      <c r="C129" s="2" t="s">
        <v>1570</v>
      </c>
      <c r="D129" s="1">
        <v>123</v>
      </c>
      <c r="E129" s="256" t="s">
        <v>1587</v>
      </c>
      <c r="F129" s="256" t="s">
        <v>1565</v>
      </c>
      <c r="G129" s="260" t="s">
        <v>1593</v>
      </c>
      <c r="H129" s="73" t="s">
        <v>139</v>
      </c>
      <c r="J129" s="185" t="s">
        <v>1615</v>
      </c>
      <c r="R129" s="289" t="s">
        <v>1636</v>
      </c>
      <c r="S129" s="295">
        <v>23100</v>
      </c>
      <c r="T129" s="306" t="s">
        <v>74</v>
      </c>
      <c r="U129" s="306" t="s">
        <v>1643</v>
      </c>
      <c r="W129" s="296" t="s">
        <v>1658</v>
      </c>
      <c r="X129" s="296">
        <v>4</v>
      </c>
      <c r="Y129" s="108" t="str">
        <f t="shared" si="18"/>
        <v>3</v>
      </c>
      <c r="Z129" s="296">
        <v>2</v>
      </c>
      <c r="AA129" s="115" t="str">
        <f t="shared" si="19"/>
        <v>1</v>
      </c>
      <c r="AB129" s="293">
        <v>1</v>
      </c>
      <c r="AC129" s="296">
        <v>42524</v>
      </c>
      <c r="AD129" s="304" t="s">
        <v>1659</v>
      </c>
      <c r="AE129" s="304" t="s">
        <v>1659</v>
      </c>
      <c r="AF129" s="296" t="s">
        <v>76</v>
      </c>
      <c r="AG129" s="108" t="e">
        <f t="shared" si="21"/>
        <v>#VALUE!</v>
      </c>
      <c r="AH129" s="133" t="e">
        <f t="shared" si="22"/>
        <v>#VALUE!</v>
      </c>
      <c r="AI129" s="132" t="e">
        <f>LOOKUP(AH129,#REF!,#REF!)</f>
        <v>#VALUE!</v>
      </c>
      <c r="AJ129" s="108" t="e">
        <f t="shared" si="23"/>
        <v>#VALUE!</v>
      </c>
      <c r="AK129" s="296">
        <v>339</v>
      </c>
      <c r="AL129" s="296">
        <v>8320</v>
      </c>
      <c r="AO129" s="250">
        <f t="shared" si="24"/>
        <v>8659</v>
      </c>
      <c r="AP129" s="296">
        <v>10000</v>
      </c>
      <c r="AQ129" s="251">
        <f t="shared" si="25"/>
        <v>5000</v>
      </c>
      <c r="AR129" s="133" t="str">
        <f t="shared" si="26"/>
        <v>1</v>
      </c>
      <c r="AS129" s="296">
        <v>23100</v>
      </c>
      <c r="AT129" s="296">
        <v>15000</v>
      </c>
      <c r="AU129" s="296">
        <v>35000</v>
      </c>
      <c r="AV129" s="213" t="e">
        <f t="shared" si="36"/>
        <v>#VALUE!</v>
      </c>
      <c r="AW129" s="133" t="e">
        <f t="shared" si="37"/>
        <v>#VALUE!</v>
      </c>
      <c r="AY129" s="296">
        <v>6000</v>
      </c>
      <c r="AZ129" s="296">
        <v>99114</v>
      </c>
      <c r="BA129" s="207" t="e">
        <f t="shared" si="38"/>
        <v>#VALUE!</v>
      </c>
      <c r="BB129" s="207">
        <f t="shared" si="39"/>
        <v>1189368</v>
      </c>
      <c r="BC129" s="293">
        <v>1</v>
      </c>
      <c r="BG129" s="164" t="str">
        <f t="shared" si="31"/>
        <v>0</v>
      </c>
      <c r="BI129" s="133" t="e">
        <f>LOOKUP($BH129,#REF!,#REF!)</f>
        <v>#REF!</v>
      </c>
      <c r="BO129" s="11" t="str">
        <f t="shared" si="20"/>
        <v>0</v>
      </c>
      <c r="BT129" s="246">
        <f t="shared" si="32"/>
        <v>0</v>
      </c>
      <c r="BU129" s="10" t="e">
        <f t="shared" si="33"/>
        <v>#VALUE!</v>
      </c>
      <c r="BV129" s="12">
        <f t="shared" si="34"/>
        <v>0</v>
      </c>
      <c r="BW129" s="12" t="e">
        <f t="shared" si="35"/>
        <v>#VALUE!</v>
      </c>
      <c r="BX129" s="258"/>
    </row>
    <row r="130" spans="1:76" ht="51.75" customHeight="1" thickBot="1">
      <c r="A130" s="1" t="s">
        <v>1539</v>
      </c>
      <c r="B130" s="1">
        <v>173018</v>
      </c>
      <c r="C130" s="2" t="s">
        <v>1570</v>
      </c>
      <c r="D130" s="1">
        <v>124</v>
      </c>
      <c r="E130" s="252" t="s">
        <v>1588</v>
      </c>
      <c r="F130" s="252" t="s">
        <v>148</v>
      </c>
      <c r="G130" s="261" t="s">
        <v>1595</v>
      </c>
      <c r="H130" s="73" t="s">
        <v>89</v>
      </c>
      <c r="J130" s="185" t="s">
        <v>1616</v>
      </c>
      <c r="R130" s="289" t="s">
        <v>1637</v>
      </c>
      <c r="S130" s="296">
        <v>12000</v>
      </c>
      <c r="T130" s="307" t="s">
        <v>1642</v>
      </c>
      <c r="U130" s="305" t="s">
        <v>1644</v>
      </c>
      <c r="W130" s="296" t="s">
        <v>1659</v>
      </c>
      <c r="X130" s="296">
        <v>4</v>
      </c>
      <c r="Y130" s="108" t="str">
        <f t="shared" si="18"/>
        <v>3</v>
      </c>
      <c r="Z130" s="296">
        <v>3</v>
      </c>
      <c r="AA130" s="115" t="str">
        <f t="shared" si="19"/>
        <v>1</v>
      </c>
      <c r="AB130" s="293" t="s">
        <v>1664</v>
      </c>
      <c r="AC130" s="296">
        <v>18000</v>
      </c>
      <c r="AD130" s="304" t="s">
        <v>1659</v>
      </c>
      <c r="AE130" s="304" t="s">
        <v>1659</v>
      </c>
      <c r="AF130" s="296" t="s">
        <v>1667</v>
      </c>
      <c r="AG130" s="108" t="e">
        <f t="shared" si="21"/>
        <v>#VALUE!</v>
      </c>
      <c r="AH130" s="133" t="e">
        <f t="shared" si="22"/>
        <v>#VALUE!</v>
      </c>
      <c r="AI130" s="132" t="e">
        <f>LOOKUP(AH130,#REF!,#REF!)</f>
        <v>#VALUE!</v>
      </c>
      <c r="AJ130" s="108" t="e">
        <f t="shared" si="23"/>
        <v>#VALUE!</v>
      </c>
      <c r="AK130" s="296">
        <v>1810</v>
      </c>
      <c r="AL130" s="296">
        <v>2424</v>
      </c>
      <c r="AO130" s="250">
        <f t="shared" si="24"/>
        <v>4234</v>
      </c>
      <c r="AP130" s="296">
        <v>11800</v>
      </c>
      <c r="AQ130" s="251">
        <f t="shared" si="25"/>
        <v>3933.3333333333335</v>
      </c>
      <c r="AR130" s="133" t="str">
        <f t="shared" si="26"/>
        <v>1</v>
      </c>
      <c r="AS130" s="296">
        <v>24685</v>
      </c>
      <c r="AT130" s="296">
        <v>3000</v>
      </c>
      <c r="AU130" s="296">
        <v>2000</v>
      </c>
      <c r="AV130" s="213" t="e">
        <f t="shared" si="36"/>
        <v>#VALUE!</v>
      </c>
      <c r="AW130" s="133" t="e">
        <f t="shared" si="37"/>
        <v>#VALUE!</v>
      </c>
      <c r="AY130" s="296">
        <v>6000</v>
      </c>
      <c r="AZ130" s="296">
        <v>52165</v>
      </c>
      <c r="BA130" s="207" t="e">
        <f t="shared" si="38"/>
        <v>#VALUE!</v>
      </c>
      <c r="BB130" s="207">
        <f t="shared" si="39"/>
        <v>625980</v>
      </c>
      <c r="BC130" s="293">
        <v>0</v>
      </c>
      <c r="BG130" s="164" t="str">
        <f t="shared" si="31"/>
        <v>0</v>
      </c>
      <c r="BI130" s="133" t="e">
        <f>LOOKUP($BH130,#REF!,#REF!)</f>
        <v>#REF!</v>
      </c>
      <c r="BO130" s="11" t="str">
        <f t="shared" si="20"/>
        <v>0</v>
      </c>
      <c r="BT130" s="246">
        <f t="shared" si="32"/>
        <v>0</v>
      </c>
      <c r="BU130" s="10" t="e">
        <f t="shared" si="33"/>
        <v>#VALUE!</v>
      </c>
      <c r="BV130" s="12">
        <f t="shared" si="34"/>
        <v>0</v>
      </c>
      <c r="BW130" s="12" t="e">
        <f t="shared" si="35"/>
        <v>#VALUE!</v>
      </c>
      <c r="BX130" s="258"/>
    </row>
    <row r="131" spans="1:76" ht="51.75" customHeight="1" thickBot="1">
      <c r="A131" s="1" t="s">
        <v>1539</v>
      </c>
      <c r="B131" s="1">
        <v>203959</v>
      </c>
      <c r="C131" s="2" t="s">
        <v>1570</v>
      </c>
      <c r="D131" s="1">
        <v>125</v>
      </c>
      <c r="E131" s="257" t="s">
        <v>1589</v>
      </c>
      <c r="F131" s="257" t="s">
        <v>1566</v>
      </c>
      <c r="G131" s="263" t="s">
        <v>1593</v>
      </c>
      <c r="H131" s="73" t="s">
        <v>139</v>
      </c>
      <c r="J131" s="185" t="s">
        <v>1617</v>
      </c>
      <c r="R131" s="291" t="s">
        <v>1638</v>
      </c>
      <c r="S131" s="300">
        <v>11000</v>
      </c>
      <c r="T131" s="308" t="s">
        <v>1642</v>
      </c>
      <c r="U131" s="308" t="s">
        <v>1643</v>
      </c>
      <c r="W131" s="308" t="s">
        <v>1660</v>
      </c>
      <c r="X131" s="308">
        <v>10</v>
      </c>
      <c r="Y131" s="108" t="str">
        <f t="shared" si="18"/>
        <v>5</v>
      </c>
      <c r="Z131" s="308">
        <v>5</v>
      </c>
      <c r="AA131" s="115" t="str">
        <f t="shared" si="19"/>
        <v>2</v>
      </c>
      <c r="AB131" s="303">
        <v>2</v>
      </c>
      <c r="AC131" s="300">
        <v>35000</v>
      </c>
      <c r="AD131" s="296" t="s">
        <v>1659</v>
      </c>
      <c r="AE131" s="296" t="s">
        <v>1659</v>
      </c>
      <c r="AF131" s="308" t="s">
        <v>1668</v>
      </c>
      <c r="AG131" s="108" t="e">
        <f t="shared" si="21"/>
        <v>#VALUE!</v>
      </c>
      <c r="AH131" s="133" t="e">
        <f t="shared" si="22"/>
        <v>#VALUE!</v>
      </c>
      <c r="AI131" s="132" t="e">
        <f>LOOKUP(AH131,#REF!,#REF!)</f>
        <v>#VALUE!</v>
      </c>
      <c r="AJ131" s="108" t="e">
        <f t="shared" si="23"/>
        <v>#VALUE!</v>
      </c>
      <c r="AK131" s="308">
        <v>500</v>
      </c>
      <c r="AL131" s="308">
        <v>9500</v>
      </c>
      <c r="AO131" s="250">
        <f t="shared" si="24"/>
        <v>10000</v>
      </c>
      <c r="AP131" s="308">
        <v>26000</v>
      </c>
      <c r="AQ131" s="251">
        <f t="shared" si="25"/>
        <v>5200</v>
      </c>
      <c r="AR131" s="133" t="str">
        <f t="shared" si="26"/>
        <v>0</v>
      </c>
      <c r="AS131" s="300">
        <v>22800</v>
      </c>
      <c r="AT131" s="308">
        <v>15000</v>
      </c>
      <c r="AU131" s="308">
        <v>5000</v>
      </c>
      <c r="AV131" s="213" t="e">
        <f t="shared" si="36"/>
        <v>#VALUE!</v>
      </c>
      <c r="AW131" s="133" t="e">
        <f t="shared" si="37"/>
        <v>#VALUE!</v>
      </c>
      <c r="AY131" s="308">
        <v>5000</v>
      </c>
      <c r="AZ131" s="300">
        <v>92800</v>
      </c>
      <c r="BA131" s="207" t="e">
        <f t="shared" si="38"/>
        <v>#VALUE!</v>
      </c>
      <c r="BB131" s="207">
        <f t="shared" si="39"/>
        <v>1113600</v>
      </c>
      <c r="BC131" s="303">
        <v>1</v>
      </c>
      <c r="BG131" s="164" t="str">
        <f t="shared" si="31"/>
        <v>0</v>
      </c>
      <c r="BI131" s="133" t="e">
        <f>LOOKUP($BH131,#REF!,#REF!)</f>
        <v>#REF!</v>
      </c>
      <c r="BO131" s="11" t="str">
        <f t="shared" si="20"/>
        <v>0</v>
      </c>
      <c r="BT131" s="246">
        <f t="shared" si="32"/>
        <v>0</v>
      </c>
      <c r="BU131" s="10" t="e">
        <f t="shared" si="33"/>
        <v>#VALUE!</v>
      </c>
      <c r="BV131" s="12">
        <f t="shared" si="34"/>
        <v>0</v>
      </c>
      <c r="BW131" s="12" t="e">
        <f t="shared" si="35"/>
        <v>#VALUE!</v>
      </c>
      <c r="BX131" s="258"/>
    </row>
    <row r="132" spans="1:76" ht="51.75" customHeight="1" thickBot="1">
      <c r="A132" s="1" t="s">
        <v>1539</v>
      </c>
      <c r="B132" s="1">
        <v>205941</v>
      </c>
      <c r="C132" s="2" t="s">
        <v>1570</v>
      </c>
      <c r="D132" s="1">
        <v>126</v>
      </c>
      <c r="E132" s="257" t="s">
        <v>1590</v>
      </c>
      <c r="F132" s="257" t="s">
        <v>1567</v>
      </c>
      <c r="G132" s="261" t="s">
        <v>1595</v>
      </c>
      <c r="H132" s="73" t="s">
        <v>89</v>
      </c>
      <c r="J132" s="185" t="s">
        <v>1618</v>
      </c>
      <c r="R132" s="289" t="s">
        <v>1639</v>
      </c>
      <c r="S132" s="300">
        <v>12800</v>
      </c>
      <c r="T132" s="308" t="s">
        <v>74</v>
      </c>
      <c r="U132" s="308" t="s">
        <v>1643</v>
      </c>
      <c r="W132" s="308" t="s">
        <v>1661</v>
      </c>
      <c r="X132" s="308">
        <v>3</v>
      </c>
      <c r="Y132" s="108" t="str">
        <f t="shared" si="18"/>
        <v>2</v>
      </c>
      <c r="Z132" s="308">
        <v>1</v>
      </c>
      <c r="AA132" s="115" t="str">
        <f t="shared" si="19"/>
        <v>1</v>
      </c>
      <c r="AB132" s="303">
        <v>2</v>
      </c>
      <c r="AC132" s="300">
        <v>31400</v>
      </c>
      <c r="AD132" s="296" t="s">
        <v>1659</v>
      </c>
      <c r="AE132" s="296" t="s">
        <v>1659</v>
      </c>
      <c r="AF132" s="308" t="s">
        <v>76</v>
      </c>
      <c r="AG132" s="108" t="e">
        <f t="shared" si="21"/>
        <v>#VALUE!</v>
      </c>
      <c r="AH132" s="133" t="e">
        <f t="shared" si="22"/>
        <v>#VALUE!</v>
      </c>
      <c r="AI132" s="132" t="e">
        <f>LOOKUP(AH132,#REF!,#REF!)</f>
        <v>#VALUE!</v>
      </c>
      <c r="AJ132" s="108" t="e">
        <f t="shared" si="23"/>
        <v>#VALUE!</v>
      </c>
      <c r="AK132" s="308">
        <v>220</v>
      </c>
      <c r="AL132" s="300">
        <v>13208</v>
      </c>
      <c r="AO132" s="250">
        <f t="shared" si="24"/>
        <v>13428</v>
      </c>
      <c r="AP132" s="308" t="s">
        <v>76</v>
      </c>
      <c r="AQ132" s="251" t="e">
        <f t="shared" si="25"/>
        <v>#VALUE!</v>
      </c>
      <c r="AR132" s="133" t="e">
        <f t="shared" si="26"/>
        <v>#VALUE!</v>
      </c>
      <c r="AS132" s="300">
        <v>12800</v>
      </c>
      <c r="AT132" s="308">
        <v>5000</v>
      </c>
      <c r="AU132" s="308">
        <v>1000</v>
      </c>
      <c r="AV132" s="213" t="e">
        <f t="shared" si="36"/>
        <v>#VALUE!</v>
      </c>
      <c r="AW132" s="133" t="e">
        <f t="shared" si="37"/>
        <v>#VALUE!</v>
      </c>
      <c r="AY132" s="308">
        <v>5000</v>
      </c>
      <c r="AZ132" s="308">
        <v>42383</v>
      </c>
      <c r="BA132" s="207" t="e">
        <f t="shared" si="38"/>
        <v>#VALUE!</v>
      </c>
      <c r="BB132" s="207">
        <f t="shared" si="39"/>
        <v>508596</v>
      </c>
      <c r="BC132" s="303">
        <v>1</v>
      </c>
      <c r="BG132" s="164" t="str">
        <f t="shared" si="31"/>
        <v>0</v>
      </c>
      <c r="BI132" s="133" t="e">
        <f>LOOKUP($BH132,#REF!,#REF!)</f>
        <v>#REF!</v>
      </c>
      <c r="BO132" s="11" t="str">
        <f t="shared" si="20"/>
        <v>0</v>
      </c>
      <c r="BT132" s="246">
        <f t="shared" si="32"/>
        <v>0</v>
      </c>
      <c r="BU132" s="10" t="e">
        <f t="shared" si="33"/>
        <v>#VALUE!</v>
      </c>
      <c r="BV132" s="12">
        <f t="shared" si="34"/>
        <v>0</v>
      </c>
      <c r="BW132" s="12" t="e">
        <f t="shared" si="35"/>
        <v>#VALUE!</v>
      </c>
      <c r="BX132" s="258"/>
    </row>
    <row r="133" spans="1:76" ht="51.75" customHeight="1" thickBot="1">
      <c r="A133" s="1" t="s">
        <v>1539</v>
      </c>
      <c r="B133" s="1">
        <v>205008</v>
      </c>
      <c r="C133" s="2" t="s">
        <v>1570</v>
      </c>
      <c r="D133" s="1">
        <v>127</v>
      </c>
      <c r="E133" s="254" t="s">
        <v>1591</v>
      </c>
      <c r="F133" s="254" t="s">
        <v>1568</v>
      </c>
      <c r="G133" s="261" t="s">
        <v>1595</v>
      </c>
      <c r="H133" s="73" t="s">
        <v>89</v>
      </c>
      <c r="J133" s="185" t="s">
        <v>1619</v>
      </c>
      <c r="R133" s="289" t="s">
        <v>1640</v>
      </c>
      <c r="S133" s="298">
        <v>12800</v>
      </c>
      <c r="T133" s="304" t="s">
        <v>74</v>
      </c>
      <c r="U133" s="304" t="s">
        <v>1643</v>
      </c>
      <c r="W133" s="304" t="s">
        <v>1662</v>
      </c>
      <c r="X133" s="304">
        <v>7</v>
      </c>
      <c r="Y133" s="108" t="str">
        <f t="shared" si="18"/>
        <v>5</v>
      </c>
      <c r="Z133" s="304">
        <v>6</v>
      </c>
      <c r="AA133" s="115" t="str">
        <f t="shared" si="19"/>
        <v>3</v>
      </c>
      <c r="AB133" s="301">
        <v>1</v>
      </c>
      <c r="AC133" s="298">
        <v>39898</v>
      </c>
      <c r="AD133" s="296" t="s">
        <v>1659</v>
      </c>
      <c r="AE133" s="296" t="s">
        <v>1659</v>
      </c>
      <c r="AF133" s="304" t="s">
        <v>76</v>
      </c>
      <c r="AG133" s="108" t="e">
        <f t="shared" si="21"/>
        <v>#VALUE!</v>
      </c>
      <c r="AH133" s="133" t="e">
        <f t="shared" si="22"/>
        <v>#VALUE!</v>
      </c>
      <c r="AI133" s="132" t="e">
        <f>LOOKUP(AH133,#REF!,#REF!)</f>
        <v>#VALUE!</v>
      </c>
      <c r="AJ133" s="108" t="e">
        <f t="shared" si="23"/>
        <v>#VALUE!</v>
      </c>
      <c r="AK133" s="304">
        <v>300</v>
      </c>
      <c r="AL133" s="304">
        <v>1800</v>
      </c>
      <c r="AO133" s="250">
        <f t="shared" si="24"/>
        <v>2100</v>
      </c>
      <c r="AP133" s="298">
        <v>9520</v>
      </c>
      <c r="AQ133" s="251">
        <f t="shared" si="25"/>
        <v>1586.6666666666667</v>
      </c>
      <c r="AR133" s="133" t="str">
        <f t="shared" si="26"/>
        <v>2</v>
      </c>
      <c r="AS133" s="298">
        <v>17800</v>
      </c>
      <c r="AT133" s="298">
        <v>5000</v>
      </c>
      <c r="AU133" s="298">
        <v>1000</v>
      </c>
      <c r="AV133" s="213" t="e">
        <f t="shared" si="36"/>
        <v>#VALUE!</v>
      </c>
      <c r="AW133" s="133" t="e">
        <f t="shared" si="37"/>
        <v>#VALUE!</v>
      </c>
      <c r="AY133" s="298">
        <v>2000</v>
      </c>
      <c r="AZ133" s="298">
        <v>38820</v>
      </c>
      <c r="BA133" s="207" t="e">
        <f t="shared" si="38"/>
        <v>#VALUE!</v>
      </c>
      <c r="BB133" s="207">
        <f t="shared" si="39"/>
        <v>465840</v>
      </c>
      <c r="BC133" s="301">
        <v>1</v>
      </c>
      <c r="BG133" s="164" t="str">
        <f t="shared" si="31"/>
        <v>0</v>
      </c>
      <c r="BI133" s="133" t="e">
        <f>LOOKUP($BH133,#REF!,#REF!)</f>
        <v>#REF!</v>
      </c>
      <c r="BO133" s="11" t="str">
        <f t="shared" si="20"/>
        <v>0</v>
      </c>
      <c r="BT133" s="246">
        <f t="shared" si="32"/>
        <v>0</v>
      </c>
      <c r="BU133" s="10" t="e">
        <f t="shared" si="33"/>
        <v>#VALUE!</v>
      </c>
      <c r="BV133" s="12">
        <f t="shared" si="34"/>
        <v>0</v>
      </c>
      <c r="BW133" s="12" t="e">
        <f t="shared" si="35"/>
        <v>#VALUE!</v>
      </c>
      <c r="BX133" s="258"/>
    </row>
    <row r="134" spans="1:76" ht="51.75" customHeight="1" thickBot="1">
      <c r="A134" s="1" t="s">
        <v>1539</v>
      </c>
      <c r="B134" s="1">
        <v>206489</v>
      </c>
      <c r="C134" s="2" t="s">
        <v>1570</v>
      </c>
      <c r="D134" s="1">
        <v>128</v>
      </c>
      <c r="E134" s="256" t="s">
        <v>1592</v>
      </c>
      <c r="F134" s="256" t="s">
        <v>1569</v>
      </c>
      <c r="G134" s="260" t="s">
        <v>1593</v>
      </c>
      <c r="H134" s="73" t="s">
        <v>139</v>
      </c>
      <c r="J134" s="185" t="s">
        <v>1620</v>
      </c>
      <c r="R134" s="292" t="s">
        <v>1641</v>
      </c>
      <c r="S134" s="296">
        <v>7500</v>
      </c>
      <c r="T134" s="296" t="s">
        <v>1642</v>
      </c>
      <c r="U134" s="296" t="s">
        <v>75</v>
      </c>
      <c r="W134" s="296" t="s">
        <v>1663</v>
      </c>
      <c r="X134" s="296">
        <v>5</v>
      </c>
      <c r="Y134" s="108" t="str">
        <f>IF(X134&gt;=6,"5",IF(X134&gt;=4,"3",IF(X134&lt;=3,"2","0")))</f>
        <v>3</v>
      </c>
      <c r="Z134" s="296">
        <v>0</v>
      </c>
      <c r="AA134" s="115" t="str">
        <f t="shared" ref="AA134:AA145" si="40">IF(Z134&gt;=6,"3",IF(Z134&gt;=4,"2",IF(Z134&lt;=3,"1","0")))</f>
        <v>1</v>
      </c>
      <c r="AB134" s="293">
        <v>1</v>
      </c>
      <c r="AC134" s="295">
        <v>33673</v>
      </c>
      <c r="AD134" s="296" t="s">
        <v>1659</v>
      </c>
      <c r="AE134" s="296" t="s">
        <v>1659</v>
      </c>
      <c r="AF134" s="296" t="s">
        <v>1669</v>
      </c>
      <c r="AG134" s="108" t="e">
        <f t="shared" si="21"/>
        <v>#VALUE!</v>
      </c>
      <c r="AH134" s="133" t="e">
        <f t="shared" si="22"/>
        <v>#VALUE!</v>
      </c>
      <c r="AI134" s="132" t="e">
        <f>LOOKUP(AH134,#REF!,#REF!)</f>
        <v>#VALUE!</v>
      </c>
      <c r="AJ134" s="108" t="e">
        <f t="shared" si="23"/>
        <v>#VALUE!</v>
      </c>
      <c r="AK134" s="296">
        <v>150</v>
      </c>
      <c r="AL134" s="296">
        <v>4000</v>
      </c>
      <c r="AO134" s="250">
        <f t="shared" si="24"/>
        <v>4150</v>
      </c>
      <c r="AP134" s="296" t="s">
        <v>1672</v>
      </c>
      <c r="AQ134" s="251" t="e">
        <f t="shared" si="25"/>
        <v>#VALUE!</v>
      </c>
      <c r="AR134" s="133" t="e">
        <f t="shared" si="26"/>
        <v>#VALUE!</v>
      </c>
      <c r="AS134" s="296" t="s">
        <v>1672</v>
      </c>
      <c r="AT134" s="296">
        <v>1000</v>
      </c>
      <c r="AU134" s="296">
        <v>1000</v>
      </c>
      <c r="AV134" s="213" t="e">
        <f t="shared" si="36"/>
        <v>#VALUE!</v>
      </c>
      <c r="AW134" s="133" t="e">
        <f t="shared" si="37"/>
        <v>#VALUE!</v>
      </c>
      <c r="AY134" s="296">
        <v>2000</v>
      </c>
      <c r="AZ134" s="296">
        <v>29800</v>
      </c>
      <c r="BA134" s="207" t="e">
        <f t="shared" si="38"/>
        <v>#VALUE!</v>
      </c>
      <c r="BB134" s="207">
        <f t="shared" si="39"/>
        <v>357600</v>
      </c>
      <c r="BC134" s="293">
        <v>1</v>
      </c>
      <c r="BG134" s="164" t="str">
        <f t="shared" si="31"/>
        <v>0</v>
      </c>
      <c r="BI134" s="133" t="e">
        <f>LOOKUP($BH134,#REF!,#REF!)</f>
        <v>#REF!</v>
      </c>
      <c r="BO134" s="11" t="str">
        <f t="shared" ref="BO134:BO167" si="41">IF(BN134="Kutcha","7",IF(BN134="Semi Pucca","5",IF(BN134="Pucca","2","0")))</f>
        <v>0</v>
      </c>
      <c r="BT134" s="246">
        <f t="shared" si="32"/>
        <v>0</v>
      </c>
      <c r="BU134" s="10" t="e">
        <f t="shared" si="33"/>
        <v>#VALUE!</v>
      </c>
      <c r="BV134" s="12">
        <f t="shared" si="34"/>
        <v>0</v>
      </c>
      <c r="BW134" s="12" t="e">
        <f t="shared" si="35"/>
        <v>#VALUE!</v>
      </c>
      <c r="BX134" s="258"/>
    </row>
    <row r="135" spans="1:76" ht="51.75" customHeight="1">
      <c r="A135" s="1" t="s">
        <v>1539</v>
      </c>
      <c r="C135" s="2" t="s">
        <v>154</v>
      </c>
      <c r="D135" s="1">
        <v>129</v>
      </c>
      <c r="E135" s="317" t="s">
        <v>1675</v>
      </c>
      <c r="F135" s="317" t="s">
        <v>1676</v>
      </c>
      <c r="G135" s="317" t="s">
        <v>1677</v>
      </c>
      <c r="I135" s="318">
        <v>35346</v>
      </c>
      <c r="Y135" s="108" t="str">
        <f>IF(X135&gt;=6,"5",IF(X135&gt;=4,"3",IF(X135&lt;=3,"2","0")))</f>
        <v>2</v>
      </c>
      <c r="AA135" s="115" t="str">
        <f t="shared" si="40"/>
        <v>1</v>
      </c>
      <c r="AG135" s="108">
        <f t="shared" ref="AG135:AG164" si="42">AC135+AD135+AE135+AF135</f>
        <v>0</v>
      </c>
      <c r="AH135" s="133" t="e">
        <f t="shared" ref="AH135:AH164" si="43">AG135/(X135+AB135)</f>
        <v>#DIV/0!</v>
      </c>
      <c r="AI135" s="132" t="e">
        <f>LOOKUP(AH135,#REF!,#REF!)</f>
        <v>#DIV/0!</v>
      </c>
      <c r="AJ135" s="108">
        <f t="shared" ref="AJ135:AJ164" si="44">AG135*12</f>
        <v>0</v>
      </c>
      <c r="AO135" s="250">
        <f t="shared" ref="AO135:AO198" si="45">SUM(AK135:AN135)</f>
        <v>0</v>
      </c>
      <c r="AP135" s="311">
        <v>1329</v>
      </c>
      <c r="AQ135" s="251" t="e">
        <f t="shared" ref="AQ135:AQ198" si="46">AP135/Z135</f>
        <v>#DIV/0!</v>
      </c>
      <c r="AR135" s="133" t="e">
        <f t="shared" ref="AR135:AR198" si="47">IF(AQ135&lt;=500,"3",IF(AQ135&lt;=2000,"2",IF(AQ135&lt;=5000,"1","0")))</f>
        <v>#DIV/0!</v>
      </c>
      <c r="BG135" s="164" t="str">
        <f t="shared" ref="BG135:BG140" si="48">IF(BC135="No","2",IF(BC135="one","1","0"))</f>
        <v>0</v>
      </c>
      <c r="BO135" s="11" t="str">
        <f t="shared" si="41"/>
        <v>0</v>
      </c>
      <c r="BT135" s="246">
        <f t="shared" ref="BT135:BT185" si="49">SUM(BS135+BR135+BQ135+BP135+BJ135)</f>
        <v>0</v>
      </c>
      <c r="BU135" s="10" t="e">
        <f t="shared" ref="BU135:BU189" si="50">V135+Y135+AA135+AI135+AR135+AW135+BG135+BI135+BM135+BO135</f>
        <v>#DIV/0!</v>
      </c>
      <c r="BV135" s="12">
        <f t="shared" ref="BV135:BV189" si="51">CG135</f>
        <v>0</v>
      </c>
      <c r="BW135" s="12" t="e">
        <f t="shared" ref="BW135:BW189" si="52">BV135+BU135</f>
        <v>#DIV/0!</v>
      </c>
    </row>
    <row r="136" spans="1:76" ht="51.75" customHeight="1">
      <c r="A136" s="1" t="s">
        <v>1539</v>
      </c>
      <c r="C136" s="2" t="s">
        <v>154</v>
      </c>
      <c r="D136" s="1">
        <v>130</v>
      </c>
      <c r="E136" s="319" t="s">
        <v>1678</v>
      </c>
      <c r="F136" s="319" t="s">
        <v>1679</v>
      </c>
      <c r="G136" s="319" t="s">
        <v>1680</v>
      </c>
      <c r="I136" s="320">
        <v>33486</v>
      </c>
      <c r="Y136" s="108" t="str">
        <f>IF(X136&gt;=6,"5",IF(X136&gt;=4,"3",IF(X136&lt;=3,"2","0")))</f>
        <v>2</v>
      </c>
      <c r="AA136" s="115" t="str">
        <f t="shared" si="40"/>
        <v>1</v>
      </c>
      <c r="AG136" s="108">
        <f t="shared" si="42"/>
        <v>0</v>
      </c>
      <c r="AH136" s="133" t="e">
        <f t="shared" si="43"/>
        <v>#DIV/0!</v>
      </c>
      <c r="AI136" s="132" t="e">
        <f>LOOKUP(AH136,#REF!,#REF!)</f>
        <v>#DIV/0!</v>
      </c>
      <c r="AJ136" s="108">
        <f t="shared" si="44"/>
        <v>0</v>
      </c>
      <c r="AO136" s="250">
        <f t="shared" si="45"/>
        <v>0</v>
      </c>
      <c r="AP136" s="311">
        <v>1330</v>
      </c>
      <c r="AQ136" s="251" t="e">
        <f t="shared" si="46"/>
        <v>#DIV/0!</v>
      </c>
      <c r="AR136" s="133" t="e">
        <f t="shared" si="47"/>
        <v>#DIV/0!</v>
      </c>
      <c r="BG136" s="164" t="str">
        <f t="shared" si="48"/>
        <v>0</v>
      </c>
      <c r="BO136" s="11" t="str">
        <f t="shared" si="41"/>
        <v>0</v>
      </c>
      <c r="BT136" s="246">
        <f t="shared" si="49"/>
        <v>0</v>
      </c>
      <c r="BU136" s="10" t="e">
        <f t="shared" si="50"/>
        <v>#DIV/0!</v>
      </c>
      <c r="BV136" s="12">
        <f t="shared" si="51"/>
        <v>0</v>
      </c>
      <c r="BW136" s="12" t="e">
        <f t="shared" si="52"/>
        <v>#DIV/0!</v>
      </c>
    </row>
    <row r="137" spans="1:76" ht="51.75" customHeight="1">
      <c r="A137" s="1" t="s">
        <v>1539</v>
      </c>
      <c r="C137" s="2" t="s">
        <v>154</v>
      </c>
      <c r="D137" s="1">
        <v>131</v>
      </c>
      <c r="E137" s="319" t="s">
        <v>1681</v>
      </c>
      <c r="F137" s="319" t="s">
        <v>1682</v>
      </c>
      <c r="G137" s="319" t="s">
        <v>1680</v>
      </c>
      <c r="I137" s="321" t="s">
        <v>1683</v>
      </c>
      <c r="Y137" s="108" t="str">
        <f>IF(X137&gt;=6,"5",IF(X137&gt;=4,"3",IF(X137&lt;=3,"2","0")))</f>
        <v>2</v>
      </c>
      <c r="AA137" s="115" t="str">
        <f t="shared" si="40"/>
        <v>1</v>
      </c>
      <c r="AG137" s="108">
        <f t="shared" si="42"/>
        <v>0</v>
      </c>
      <c r="AH137" s="133" t="e">
        <f t="shared" si="43"/>
        <v>#DIV/0!</v>
      </c>
      <c r="AI137" s="132" t="e">
        <f>LOOKUP(AH137,#REF!,#REF!)</f>
        <v>#DIV/0!</v>
      </c>
      <c r="AJ137" s="108">
        <f t="shared" si="44"/>
        <v>0</v>
      </c>
      <c r="AO137" s="250">
        <f t="shared" si="45"/>
        <v>0</v>
      </c>
      <c r="AP137" s="311">
        <v>1331</v>
      </c>
      <c r="AQ137" s="251" t="e">
        <f t="shared" si="46"/>
        <v>#DIV/0!</v>
      </c>
      <c r="AR137" s="133" t="e">
        <f t="shared" si="47"/>
        <v>#DIV/0!</v>
      </c>
      <c r="BG137" s="164" t="str">
        <f t="shared" si="48"/>
        <v>0</v>
      </c>
      <c r="BO137" s="11" t="str">
        <f t="shared" si="41"/>
        <v>0</v>
      </c>
      <c r="BT137" s="246">
        <f t="shared" si="49"/>
        <v>0</v>
      </c>
      <c r="BU137" s="10" t="e">
        <f t="shared" si="50"/>
        <v>#DIV/0!</v>
      </c>
      <c r="BV137" s="12">
        <f t="shared" si="51"/>
        <v>0</v>
      </c>
      <c r="BW137" s="12" t="e">
        <f t="shared" si="52"/>
        <v>#DIV/0!</v>
      </c>
    </row>
    <row r="138" spans="1:76" ht="51.75" customHeight="1">
      <c r="A138" s="1" t="s">
        <v>1539</v>
      </c>
      <c r="C138" s="2" t="s">
        <v>154</v>
      </c>
      <c r="D138" s="1">
        <v>132</v>
      </c>
      <c r="E138" s="319" t="s">
        <v>1684</v>
      </c>
      <c r="F138" s="319" t="s">
        <v>1685</v>
      </c>
      <c r="G138" s="319" t="s">
        <v>1680</v>
      </c>
      <c r="I138" s="321" t="s">
        <v>1686</v>
      </c>
      <c r="AA138" s="115" t="str">
        <f t="shared" si="40"/>
        <v>1</v>
      </c>
      <c r="AG138" s="108">
        <f t="shared" si="42"/>
        <v>0</v>
      </c>
      <c r="AH138" s="133" t="e">
        <f t="shared" si="43"/>
        <v>#DIV/0!</v>
      </c>
      <c r="AI138" s="132" t="e">
        <f>LOOKUP(AH138,#REF!,#REF!)</f>
        <v>#DIV/0!</v>
      </c>
      <c r="AJ138" s="108">
        <f t="shared" si="44"/>
        <v>0</v>
      </c>
      <c r="AO138" s="250">
        <f t="shared" si="45"/>
        <v>0</v>
      </c>
      <c r="AP138" s="311">
        <v>1332</v>
      </c>
      <c r="AQ138" s="251" t="e">
        <f t="shared" si="46"/>
        <v>#DIV/0!</v>
      </c>
      <c r="AR138" s="133" t="e">
        <f t="shared" si="47"/>
        <v>#DIV/0!</v>
      </c>
      <c r="BG138" s="164" t="str">
        <f t="shared" si="48"/>
        <v>0</v>
      </c>
      <c r="BO138" s="11" t="str">
        <f t="shared" si="41"/>
        <v>0</v>
      </c>
      <c r="BT138" s="246">
        <f t="shared" si="49"/>
        <v>0</v>
      </c>
      <c r="BU138" s="10" t="e">
        <f t="shared" si="50"/>
        <v>#DIV/0!</v>
      </c>
      <c r="BV138" s="12">
        <f t="shared" si="51"/>
        <v>0</v>
      </c>
      <c r="BW138" s="12" t="e">
        <f t="shared" si="52"/>
        <v>#DIV/0!</v>
      </c>
    </row>
    <row r="139" spans="1:76" ht="51.75" customHeight="1">
      <c r="A139" s="1" t="s">
        <v>1539</v>
      </c>
      <c r="C139" s="2" t="s">
        <v>154</v>
      </c>
      <c r="D139" s="1">
        <v>133</v>
      </c>
      <c r="E139" s="319" t="s">
        <v>1687</v>
      </c>
      <c r="F139" s="319" t="s">
        <v>1688</v>
      </c>
      <c r="G139" s="319" t="s">
        <v>1689</v>
      </c>
      <c r="I139" s="320" t="s">
        <v>1690</v>
      </c>
      <c r="AA139" s="115" t="str">
        <f t="shared" si="40"/>
        <v>1</v>
      </c>
      <c r="AG139" s="108">
        <f t="shared" si="42"/>
        <v>0</v>
      </c>
      <c r="AH139" s="133" t="e">
        <f t="shared" si="43"/>
        <v>#DIV/0!</v>
      </c>
      <c r="AI139" s="132" t="e">
        <f>LOOKUP(AH139,#REF!,#REF!)</f>
        <v>#DIV/0!</v>
      </c>
      <c r="AJ139" s="108">
        <f t="shared" si="44"/>
        <v>0</v>
      </c>
      <c r="AO139" s="250">
        <f t="shared" si="45"/>
        <v>0</v>
      </c>
      <c r="AP139" s="311">
        <v>1333</v>
      </c>
      <c r="AQ139" s="251" t="e">
        <f t="shared" si="46"/>
        <v>#DIV/0!</v>
      </c>
      <c r="AR139" s="133" t="e">
        <f t="shared" si="47"/>
        <v>#DIV/0!</v>
      </c>
      <c r="BG139" s="164" t="str">
        <f t="shared" si="48"/>
        <v>0</v>
      </c>
      <c r="BO139" s="11" t="str">
        <f t="shared" si="41"/>
        <v>0</v>
      </c>
      <c r="BT139" s="246">
        <f t="shared" si="49"/>
        <v>0</v>
      </c>
      <c r="BU139" s="10" t="e">
        <f t="shared" si="50"/>
        <v>#DIV/0!</v>
      </c>
      <c r="BV139" s="12">
        <f t="shared" si="51"/>
        <v>0</v>
      </c>
      <c r="BW139" s="12" t="e">
        <f t="shared" si="52"/>
        <v>#DIV/0!</v>
      </c>
    </row>
    <row r="140" spans="1:76" ht="51.75" customHeight="1">
      <c r="A140" s="1" t="s">
        <v>1539</v>
      </c>
      <c r="C140" s="2" t="s">
        <v>154</v>
      </c>
      <c r="D140" s="1">
        <v>134</v>
      </c>
      <c r="E140" s="319" t="s">
        <v>1691</v>
      </c>
      <c r="F140" s="319" t="s">
        <v>1692</v>
      </c>
      <c r="G140" s="319" t="s">
        <v>1677</v>
      </c>
      <c r="I140" s="320">
        <v>33942</v>
      </c>
      <c r="AA140" s="115" t="str">
        <f t="shared" si="40"/>
        <v>1</v>
      </c>
      <c r="AG140" s="108">
        <f t="shared" si="42"/>
        <v>0</v>
      </c>
      <c r="AH140" s="133" t="e">
        <f t="shared" si="43"/>
        <v>#DIV/0!</v>
      </c>
      <c r="AI140" s="132" t="e">
        <f>LOOKUP(AH140,#REF!,#REF!)</f>
        <v>#DIV/0!</v>
      </c>
      <c r="AJ140" s="108">
        <f t="shared" si="44"/>
        <v>0</v>
      </c>
      <c r="AO140" s="250">
        <f t="shared" si="45"/>
        <v>0</v>
      </c>
      <c r="AP140" s="311">
        <v>1334</v>
      </c>
      <c r="AQ140" s="251" t="e">
        <f t="shared" si="46"/>
        <v>#DIV/0!</v>
      </c>
      <c r="AR140" s="133" t="e">
        <f t="shared" si="47"/>
        <v>#DIV/0!</v>
      </c>
      <c r="BG140" s="164" t="str">
        <f t="shared" si="48"/>
        <v>0</v>
      </c>
      <c r="BO140" s="11" t="str">
        <f t="shared" si="41"/>
        <v>0</v>
      </c>
      <c r="BT140" s="246">
        <f t="shared" si="49"/>
        <v>0</v>
      </c>
      <c r="BU140" s="10" t="e">
        <f t="shared" si="50"/>
        <v>#DIV/0!</v>
      </c>
      <c r="BV140" s="12">
        <f t="shared" si="51"/>
        <v>0</v>
      </c>
      <c r="BW140" s="12" t="e">
        <f t="shared" si="52"/>
        <v>#DIV/0!</v>
      </c>
    </row>
    <row r="141" spans="1:76" ht="51.75" customHeight="1">
      <c r="A141" s="1" t="s">
        <v>1539</v>
      </c>
      <c r="C141" s="2" t="s">
        <v>154</v>
      </c>
      <c r="D141" s="1">
        <v>135</v>
      </c>
      <c r="E141" s="319" t="s">
        <v>1693</v>
      </c>
      <c r="F141" s="319" t="s">
        <v>1694</v>
      </c>
      <c r="G141" s="319" t="s">
        <v>1677</v>
      </c>
      <c r="I141" s="320" t="s">
        <v>1695</v>
      </c>
      <c r="AA141" s="115" t="str">
        <f t="shared" si="40"/>
        <v>1</v>
      </c>
      <c r="AG141" s="108">
        <f t="shared" si="42"/>
        <v>0</v>
      </c>
      <c r="AH141" s="133" t="e">
        <f t="shared" si="43"/>
        <v>#DIV/0!</v>
      </c>
      <c r="AI141" s="132" t="e">
        <f>LOOKUP(AH141,#REF!,#REF!)</f>
        <v>#DIV/0!</v>
      </c>
      <c r="AJ141" s="108">
        <f t="shared" si="44"/>
        <v>0</v>
      </c>
      <c r="AO141" s="250">
        <f t="shared" si="45"/>
        <v>0</v>
      </c>
      <c r="AP141" s="311">
        <v>1335</v>
      </c>
      <c r="AQ141" s="251" t="e">
        <f t="shared" si="46"/>
        <v>#DIV/0!</v>
      </c>
      <c r="AR141" s="133" t="e">
        <f t="shared" si="47"/>
        <v>#DIV/0!</v>
      </c>
      <c r="BO141" s="11" t="str">
        <f t="shared" si="41"/>
        <v>0</v>
      </c>
      <c r="BT141" s="246">
        <f t="shared" si="49"/>
        <v>0</v>
      </c>
      <c r="BU141" s="10" t="e">
        <f t="shared" si="50"/>
        <v>#DIV/0!</v>
      </c>
      <c r="BV141" s="12">
        <f t="shared" si="51"/>
        <v>0</v>
      </c>
      <c r="BW141" s="12" t="e">
        <f t="shared" si="52"/>
        <v>#DIV/0!</v>
      </c>
    </row>
    <row r="142" spans="1:76" ht="51.75" customHeight="1">
      <c r="A142" s="1" t="s">
        <v>1539</v>
      </c>
      <c r="C142" s="2" t="s">
        <v>154</v>
      </c>
      <c r="D142" s="1">
        <v>136</v>
      </c>
      <c r="E142" s="319" t="s">
        <v>1696</v>
      </c>
      <c r="F142" s="319" t="s">
        <v>1697</v>
      </c>
      <c r="G142" s="319" t="s">
        <v>1677</v>
      </c>
      <c r="I142" s="320">
        <v>33970</v>
      </c>
      <c r="AA142" s="115" t="str">
        <f t="shared" si="40"/>
        <v>1</v>
      </c>
      <c r="AG142" s="108">
        <f t="shared" si="42"/>
        <v>0</v>
      </c>
      <c r="AH142" s="133" t="e">
        <f t="shared" si="43"/>
        <v>#DIV/0!</v>
      </c>
      <c r="AI142" s="132" t="e">
        <f>LOOKUP(AH142,#REF!,#REF!)</f>
        <v>#DIV/0!</v>
      </c>
      <c r="AJ142" s="108">
        <f t="shared" si="44"/>
        <v>0</v>
      </c>
      <c r="AO142" s="250">
        <f t="shared" si="45"/>
        <v>0</v>
      </c>
      <c r="AP142" s="311">
        <v>1336</v>
      </c>
      <c r="AQ142" s="251" t="e">
        <f t="shared" si="46"/>
        <v>#DIV/0!</v>
      </c>
      <c r="AR142" s="133" t="e">
        <f t="shared" si="47"/>
        <v>#DIV/0!</v>
      </c>
      <c r="BO142" s="11" t="str">
        <f t="shared" si="41"/>
        <v>0</v>
      </c>
      <c r="BT142" s="246">
        <f t="shared" si="49"/>
        <v>0</v>
      </c>
      <c r="BU142" s="10" t="e">
        <f t="shared" si="50"/>
        <v>#DIV/0!</v>
      </c>
      <c r="BV142" s="12">
        <f t="shared" si="51"/>
        <v>0</v>
      </c>
      <c r="BW142" s="12" t="e">
        <f t="shared" si="52"/>
        <v>#DIV/0!</v>
      </c>
    </row>
    <row r="143" spans="1:76" ht="51.75" customHeight="1">
      <c r="A143" s="1" t="s">
        <v>1539</v>
      </c>
      <c r="C143" s="2" t="s">
        <v>154</v>
      </c>
      <c r="D143" s="1">
        <v>137</v>
      </c>
      <c r="E143" s="319" t="s">
        <v>1698</v>
      </c>
      <c r="F143" s="319" t="s">
        <v>1699</v>
      </c>
      <c r="G143" s="319" t="s">
        <v>1689</v>
      </c>
      <c r="I143" s="320">
        <v>33248</v>
      </c>
      <c r="AA143" s="115" t="str">
        <f t="shared" si="40"/>
        <v>1</v>
      </c>
      <c r="AG143" s="108">
        <f t="shared" si="42"/>
        <v>0</v>
      </c>
      <c r="AH143" s="133" t="e">
        <f t="shared" si="43"/>
        <v>#DIV/0!</v>
      </c>
      <c r="AI143" s="132" t="e">
        <f>LOOKUP(AH143,#REF!,#REF!)</f>
        <v>#DIV/0!</v>
      </c>
      <c r="AJ143" s="108">
        <f t="shared" si="44"/>
        <v>0</v>
      </c>
      <c r="AO143" s="250">
        <f t="shared" si="45"/>
        <v>0</v>
      </c>
      <c r="AP143" s="311">
        <v>1337</v>
      </c>
      <c r="AQ143" s="251" t="e">
        <f t="shared" si="46"/>
        <v>#DIV/0!</v>
      </c>
      <c r="AR143" s="133" t="e">
        <f t="shared" si="47"/>
        <v>#DIV/0!</v>
      </c>
      <c r="BO143" s="11" t="str">
        <f t="shared" si="41"/>
        <v>0</v>
      </c>
      <c r="BT143" s="246">
        <f t="shared" si="49"/>
        <v>0</v>
      </c>
      <c r="BU143" s="10" t="e">
        <f t="shared" si="50"/>
        <v>#DIV/0!</v>
      </c>
      <c r="BV143" s="12">
        <f t="shared" si="51"/>
        <v>0</v>
      </c>
      <c r="BW143" s="12" t="e">
        <f t="shared" si="52"/>
        <v>#DIV/0!</v>
      </c>
    </row>
    <row r="144" spans="1:76" ht="51.75" customHeight="1">
      <c r="A144" s="1" t="s">
        <v>1539</v>
      </c>
      <c r="C144" s="2" t="s">
        <v>154</v>
      </c>
      <c r="D144" s="1">
        <v>138</v>
      </c>
      <c r="E144" s="319" t="s">
        <v>1700</v>
      </c>
      <c r="F144" s="319" t="s">
        <v>1701</v>
      </c>
      <c r="G144" s="319" t="s">
        <v>1702</v>
      </c>
      <c r="I144" s="320">
        <v>33696</v>
      </c>
      <c r="AA144" s="115" t="str">
        <f t="shared" si="40"/>
        <v>1</v>
      </c>
      <c r="AG144" s="108">
        <f t="shared" si="42"/>
        <v>0</v>
      </c>
      <c r="AH144" s="133" t="e">
        <f t="shared" si="43"/>
        <v>#DIV/0!</v>
      </c>
      <c r="AI144" s="132" t="e">
        <f>LOOKUP(AH144,#REF!,#REF!)</f>
        <v>#DIV/0!</v>
      </c>
      <c r="AJ144" s="108">
        <f t="shared" si="44"/>
        <v>0</v>
      </c>
      <c r="AO144" s="250">
        <f t="shared" si="45"/>
        <v>0</v>
      </c>
      <c r="AP144" s="311">
        <v>1338</v>
      </c>
      <c r="AQ144" s="251" t="e">
        <f t="shared" si="46"/>
        <v>#DIV/0!</v>
      </c>
      <c r="AR144" s="133" t="e">
        <f t="shared" si="47"/>
        <v>#DIV/0!</v>
      </c>
      <c r="BO144" s="11" t="str">
        <f t="shared" si="41"/>
        <v>0</v>
      </c>
      <c r="BT144" s="246">
        <f t="shared" si="49"/>
        <v>0</v>
      </c>
      <c r="BU144" s="10" t="e">
        <f t="shared" si="50"/>
        <v>#DIV/0!</v>
      </c>
      <c r="BV144" s="12">
        <f t="shared" si="51"/>
        <v>0</v>
      </c>
      <c r="BW144" s="12" t="e">
        <f t="shared" si="52"/>
        <v>#DIV/0!</v>
      </c>
    </row>
    <row r="145" spans="1:75" ht="51.75" customHeight="1">
      <c r="A145" s="1" t="s">
        <v>1539</v>
      </c>
      <c r="C145" s="2" t="s">
        <v>154</v>
      </c>
      <c r="D145" s="1">
        <v>139</v>
      </c>
      <c r="E145" s="319" t="s">
        <v>1703</v>
      </c>
      <c r="F145" s="319" t="s">
        <v>1704</v>
      </c>
      <c r="G145" s="319" t="s">
        <v>1689</v>
      </c>
      <c r="I145" s="320" t="s">
        <v>1705</v>
      </c>
      <c r="AA145" s="115" t="str">
        <f t="shared" si="40"/>
        <v>1</v>
      </c>
      <c r="AG145" s="108">
        <f t="shared" si="42"/>
        <v>0</v>
      </c>
      <c r="AH145" s="133" t="e">
        <f t="shared" si="43"/>
        <v>#DIV/0!</v>
      </c>
      <c r="AI145" s="132" t="e">
        <f>LOOKUP(AH145,#REF!,#REF!)</f>
        <v>#DIV/0!</v>
      </c>
      <c r="AJ145" s="108">
        <f t="shared" si="44"/>
        <v>0</v>
      </c>
      <c r="AO145" s="250">
        <f t="shared" si="45"/>
        <v>0</v>
      </c>
      <c r="AP145" s="311">
        <v>1339</v>
      </c>
      <c r="AQ145" s="251" t="e">
        <f t="shared" si="46"/>
        <v>#DIV/0!</v>
      </c>
      <c r="AR145" s="133" t="e">
        <f t="shared" si="47"/>
        <v>#DIV/0!</v>
      </c>
      <c r="BO145" s="11" t="str">
        <f t="shared" si="41"/>
        <v>0</v>
      </c>
      <c r="BT145" s="246">
        <f t="shared" si="49"/>
        <v>0</v>
      </c>
      <c r="BU145" s="10" t="e">
        <f t="shared" si="50"/>
        <v>#DIV/0!</v>
      </c>
      <c r="BV145" s="12">
        <f t="shared" si="51"/>
        <v>0</v>
      </c>
      <c r="BW145" s="12" t="e">
        <f t="shared" si="52"/>
        <v>#DIV/0!</v>
      </c>
    </row>
    <row r="146" spans="1:75" ht="51.75" customHeight="1">
      <c r="A146" s="1" t="s">
        <v>1539</v>
      </c>
      <c r="C146" s="2" t="s">
        <v>154</v>
      </c>
      <c r="D146" s="1">
        <v>140</v>
      </c>
      <c r="E146" s="319" t="s">
        <v>1706</v>
      </c>
      <c r="F146" s="319" t="s">
        <v>1707</v>
      </c>
      <c r="G146" s="319" t="s">
        <v>1689</v>
      </c>
      <c r="I146" s="322" t="s">
        <v>1708</v>
      </c>
      <c r="AG146" s="108">
        <f t="shared" si="42"/>
        <v>0</v>
      </c>
      <c r="AH146" s="133" t="e">
        <f t="shared" si="43"/>
        <v>#DIV/0!</v>
      </c>
      <c r="AI146" s="132" t="e">
        <f>LOOKUP(AH146,#REF!,#REF!)</f>
        <v>#DIV/0!</v>
      </c>
      <c r="AJ146" s="108">
        <f t="shared" si="44"/>
        <v>0</v>
      </c>
      <c r="AO146" s="250">
        <f t="shared" si="45"/>
        <v>0</v>
      </c>
      <c r="AP146" s="311">
        <v>1340</v>
      </c>
      <c r="AQ146" s="251" t="e">
        <f t="shared" si="46"/>
        <v>#DIV/0!</v>
      </c>
      <c r="AR146" s="133" t="e">
        <f t="shared" si="47"/>
        <v>#DIV/0!</v>
      </c>
      <c r="BO146" s="11" t="str">
        <f t="shared" si="41"/>
        <v>0</v>
      </c>
      <c r="BT146" s="246">
        <f t="shared" si="49"/>
        <v>0</v>
      </c>
      <c r="BU146" s="10" t="e">
        <f t="shared" si="50"/>
        <v>#DIV/0!</v>
      </c>
      <c r="BV146" s="12">
        <f t="shared" si="51"/>
        <v>0</v>
      </c>
      <c r="BW146" s="12" t="e">
        <f t="shared" si="52"/>
        <v>#DIV/0!</v>
      </c>
    </row>
    <row r="147" spans="1:75" ht="51.75" customHeight="1">
      <c r="A147" s="1" t="s">
        <v>1539</v>
      </c>
      <c r="C147" s="2" t="s">
        <v>154</v>
      </c>
      <c r="D147" s="1">
        <v>141</v>
      </c>
      <c r="E147" s="319" t="s">
        <v>1709</v>
      </c>
      <c r="F147" s="319" t="s">
        <v>1710</v>
      </c>
      <c r="G147" s="319" t="s">
        <v>1702</v>
      </c>
      <c r="I147" s="321">
        <v>34711</v>
      </c>
      <c r="AG147" s="108">
        <f t="shared" si="42"/>
        <v>0</v>
      </c>
      <c r="AH147" s="133" t="e">
        <f t="shared" si="43"/>
        <v>#DIV/0!</v>
      </c>
      <c r="AI147" s="132" t="e">
        <f>LOOKUP(AH147,#REF!,#REF!)</f>
        <v>#DIV/0!</v>
      </c>
      <c r="AJ147" s="108">
        <f t="shared" si="44"/>
        <v>0</v>
      </c>
      <c r="AO147" s="250">
        <f t="shared" si="45"/>
        <v>0</v>
      </c>
      <c r="AP147" s="311">
        <v>1341</v>
      </c>
      <c r="AQ147" s="251" t="e">
        <f t="shared" si="46"/>
        <v>#DIV/0!</v>
      </c>
      <c r="AR147" s="133" t="e">
        <f t="shared" si="47"/>
        <v>#DIV/0!</v>
      </c>
      <c r="BO147" s="11" t="str">
        <f t="shared" si="41"/>
        <v>0</v>
      </c>
      <c r="BT147" s="246">
        <f t="shared" si="49"/>
        <v>0</v>
      </c>
      <c r="BU147" s="10" t="e">
        <f t="shared" si="50"/>
        <v>#DIV/0!</v>
      </c>
      <c r="BV147" s="12">
        <f t="shared" si="51"/>
        <v>0</v>
      </c>
      <c r="BW147" s="12" t="e">
        <f t="shared" si="52"/>
        <v>#DIV/0!</v>
      </c>
    </row>
    <row r="148" spans="1:75" ht="51.75" customHeight="1">
      <c r="A148" s="1" t="s">
        <v>1539</v>
      </c>
      <c r="C148" s="2" t="s">
        <v>154</v>
      </c>
      <c r="D148" s="1">
        <v>142</v>
      </c>
      <c r="E148" s="319" t="s">
        <v>1711</v>
      </c>
      <c r="F148" s="319" t="s">
        <v>1712</v>
      </c>
      <c r="G148" s="319" t="s">
        <v>1689</v>
      </c>
      <c r="I148" s="321" t="s">
        <v>1713</v>
      </c>
      <c r="AG148" s="108">
        <f t="shared" si="42"/>
        <v>0</v>
      </c>
      <c r="AH148" s="133" t="e">
        <f t="shared" si="43"/>
        <v>#DIV/0!</v>
      </c>
      <c r="AI148" s="132" t="e">
        <f>LOOKUP(AH148,#REF!,#REF!)</f>
        <v>#DIV/0!</v>
      </c>
      <c r="AJ148" s="108">
        <f t="shared" si="44"/>
        <v>0</v>
      </c>
      <c r="AO148" s="250">
        <f t="shared" si="45"/>
        <v>0</v>
      </c>
      <c r="AP148" s="311">
        <v>1342</v>
      </c>
      <c r="AQ148" s="251" t="e">
        <f t="shared" si="46"/>
        <v>#DIV/0!</v>
      </c>
      <c r="AR148" s="133" t="e">
        <f t="shared" si="47"/>
        <v>#DIV/0!</v>
      </c>
      <c r="BO148" s="11" t="str">
        <f t="shared" si="41"/>
        <v>0</v>
      </c>
      <c r="BT148" s="246">
        <f t="shared" si="49"/>
        <v>0</v>
      </c>
      <c r="BU148" s="10" t="e">
        <f t="shared" si="50"/>
        <v>#DIV/0!</v>
      </c>
      <c r="BV148" s="12">
        <f t="shared" si="51"/>
        <v>0</v>
      </c>
      <c r="BW148" s="12" t="e">
        <f t="shared" si="52"/>
        <v>#DIV/0!</v>
      </c>
    </row>
    <row r="149" spans="1:75" ht="51.75" customHeight="1">
      <c r="A149" s="1" t="s">
        <v>1539</v>
      </c>
      <c r="C149" s="2" t="s">
        <v>154</v>
      </c>
      <c r="D149" s="1">
        <v>143</v>
      </c>
      <c r="E149" s="319" t="s">
        <v>1714</v>
      </c>
      <c r="F149" s="319" t="s">
        <v>1715</v>
      </c>
      <c r="G149" s="319" t="s">
        <v>1680</v>
      </c>
      <c r="I149" s="321">
        <v>33301</v>
      </c>
      <c r="AG149" s="108">
        <f t="shared" si="42"/>
        <v>0</v>
      </c>
      <c r="AH149" s="133" t="e">
        <f t="shared" si="43"/>
        <v>#DIV/0!</v>
      </c>
      <c r="AI149" s="132" t="e">
        <f>LOOKUP(AH149,#REF!,#REF!)</f>
        <v>#DIV/0!</v>
      </c>
      <c r="AJ149" s="108">
        <f t="shared" si="44"/>
        <v>0</v>
      </c>
      <c r="AO149" s="250">
        <f t="shared" si="45"/>
        <v>0</v>
      </c>
      <c r="AP149" s="311">
        <v>1343</v>
      </c>
      <c r="AQ149" s="251" t="e">
        <f t="shared" si="46"/>
        <v>#DIV/0!</v>
      </c>
      <c r="AR149" s="133" t="e">
        <f t="shared" si="47"/>
        <v>#DIV/0!</v>
      </c>
      <c r="BO149" s="11" t="str">
        <f t="shared" si="41"/>
        <v>0</v>
      </c>
      <c r="BT149" s="246">
        <f t="shared" si="49"/>
        <v>0</v>
      </c>
      <c r="BU149" s="10" t="e">
        <f t="shared" si="50"/>
        <v>#DIV/0!</v>
      </c>
      <c r="BV149" s="12">
        <f t="shared" si="51"/>
        <v>0</v>
      </c>
      <c r="BW149" s="12" t="e">
        <f t="shared" si="52"/>
        <v>#DIV/0!</v>
      </c>
    </row>
    <row r="150" spans="1:75" ht="51.75" customHeight="1">
      <c r="C150" s="2" t="s">
        <v>154</v>
      </c>
      <c r="D150" s="1">
        <v>144</v>
      </c>
      <c r="E150" s="319" t="s">
        <v>1716</v>
      </c>
      <c r="F150" s="319" t="s">
        <v>1717</v>
      </c>
      <c r="G150" s="319" t="s">
        <v>1677</v>
      </c>
      <c r="I150" s="321">
        <v>33970</v>
      </c>
      <c r="AG150" s="108">
        <f t="shared" si="42"/>
        <v>0</v>
      </c>
      <c r="AH150" s="133" t="e">
        <f t="shared" si="43"/>
        <v>#DIV/0!</v>
      </c>
      <c r="AI150" s="132" t="e">
        <f>LOOKUP(AH150,#REF!,#REF!)</f>
        <v>#DIV/0!</v>
      </c>
      <c r="AJ150" s="108">
        <f t="shared" si="44"/>
        <v>0</v>
      </c>
      <c r="AO150" s="250">
        <f t="shared" si="45"/>
        <v>0</v>
      </c>
      <c r="AP150" s="311">
        <v>1344</v>
      </c>
      <c r="AQ150" s="251" t="e">
        <f t="shared" si="46"/>
        <v>#DIV/0!</v>
      </c>
      <c r="AR150" s="133" t="e">
        <f t="shared" si="47"/>
        <v>#DIV/0!</v>
      </c>
      <c r="BO150" s="11" t="str">
        <f t="shared" si="41"/>
        <v>0</v>
      </c>
      <c r="BT150" s="246">
        <f t="shared" si="49"/>
        <v>0</v>
      </c>
      <c r="BU150" s="10" t="e">
        <f t="shared" si="50"/>
        <v>#DIV/0!</v>
      </c>
      <c r="BV150" s="12">
        <f t="shared" si="51"/>
        <v>0</v>
      </c>
      <c r="BW150" s="12" t="e">
        <f t="shared" si="52"/>
        <v>#DIV/0!</v>
      </c>
    </row>
    <row r="151" spans="1:75" ht="51.75" customHeight="1">
      <c r="C151" s="2" t="s">
        <v>154</v>
      </c>
      <c r="D151" s="1">
        <v>145</v>
      </c>
      <c r="E151" s="319" t="s">
        <v>1718</v>
      </c>
      <c r="F151" s="319" t="s">
        <v>1719</v>
      </c>
      <c r="G151" s="319" t="s">
        <v>1677</v>
      </c>
      <c r="I151" s="322" t="s">
        <v>1720</v>
      </c>
      <c r="AG151" s="108">
        <f t="shared" si="42"/>
        <v>0</v>
      </c>
      <c r="AH151" s="133" t="e">
        <f t="shared" si="43"/>
        <v>#DIV/0!</v>
      </c>
      <c r="AI151" s="132" t="e">
        <f>LOOKUP(AH151,#REF!,#REF!)</f>
        <v>#DIV/0!</v>
      </c>
      <c r="AJ151" s="108">
        <f t="shared" si="44"/>
        <v>0</v>
      </c>
      <c r="AO151" s="250">
        <f t="shared" si="45"/>
        <v>0</v>
      </c>
      <c r="AP151" s="311">
        <v>1345</v>
      </c>
      <c r="AQ151" s="251" t="e">
        <f t="shared" si="46"/>
        <v>#DIV/0!</v>
      </c>
      <c r="AR151" s="133" t="e">
        <f t="shared" si="47"/>
        <v>#DIV/0!</v>
      </c>
      <c r="BO151" s="11" t="str">
        <f t="shared" si="41"/>
        <v>0</v>
      </c>
      <c r="BT151" s="246">
        <f t="shared" si="49"/>
        <v>0</v>
      </c>
      <c r="BU151" s="10" t="e">
        <f t="shared" si="50"/>
        <v>#DIV/0!</v>
      </c>
      <c r="BV151" s="12">
        <f t="shared" si="51"/>
        <v>0</v>
      </c>
      <c r="BW151" s="12" t="e">
        <f t="shared" si="52"/>
        <v>#DIV/0!</v>
      </c>
    </row>
    <row r="152" spans="1:75" ht="51.75" customHeight="1">
      <c r="C152" s="2" t="s">
        <v>154</v>
      </c>
      <c r="D152" s="1">
        <v>146</v>
      </c>
      <c r="E152" s="319" t="s">
        <v>1721</v>
      </c>
      <c r="F152" s="319" t="s">
        <v>1722</v>
      </c>
      <c r="G152" s="319" t="s">
        <v>1702</v>
      </c>
      <c r="I152" s="321" t="s">
        <v>1723</v>
      </c>
      <c r="AG152" s="108">
        <f t="shared" si="42"/>
        <v>0</v>
      </c>
      <c r="AH152" s="133" t="e">
        <f t="shared" si="43"/>
        <v>#DIV/0!</v>
      </c>
      <c r="AI152" s="132" t="e">
        <f>LOOKUP(AH152,#REF!,#REF!)</f>
        <v>#DIV/0!</v>
      </c>
      <c r="AJ152" s="108">
        <f t="shared" si="44"/>
        <v>0</v>
      </c>
      <c r="AO152" s="250">
        <f t="shared" si="45"/>
        <v>0</v>
      </c>
      <c r="AP152" s="311">
        <v>1346</v>
      </c>
      <c r="AQ152" s="251" t="e">
        <f t="shared" si="46"/>
        <v>#DIV/0!</v>
      </c>
      <c r="AR152" s="133" t="e">
        <f t="shared" si="47"/>
        <v>#DIV/0!</v>
      </c>
      <c r="BO152" s="11" t="str">
        <f t="shared" si="41"/>
        <v>0</v>
      </c>
      <c r="BT152" s="246">
        <f t="shared" si="49"/>
        <v>0</v>
      </c>
      <c r="BU152" s="10" t="e">
        <f t="shared" si="50"/>
        <v>#DIV/0!</v>
      </c>
      <c r="BV152" s="12">
        <f t="shared" si="51"/>
        <v>0</v>
      </c>
      <c r="BW152" s="12" t="e">
        <f t="shared" si="52"/>
        <v>#DIV/0!</v>
      </c>
    </row>
    <row r="153" spans="1:75" ht="51.75" customHeight="1">
      <c r="C153" s="2" t="s">
        <v>154</v>
      </c>
      <c r="D153" s="1">
        <v>147</v>
      </c>
      <c r="E153" s="319" t="s">
        <v>1724</v>
      </c>
      <c r="F153" s="319" t="s">
        <v>1725</v>
      </c>
      <c r="G153" s="319" t="s">
        <v>1680</v>
      </c>
      <c r="I153" s="321">
        <v>34518</v>
      </c>
      <c r="AG153" s="108">
        <f t="shared" si="42"/>
        <v>0</v>
      </c>
      <c r="AH153" s="133" t="e">
        <f t="shared" si="43"/>
        <v>#DIV/0!</v>
      </c>
      <c r="AI153" s="132" t="e">
        <f>LOOKUP(AH153,#REF!,#REF!)</f>
        <v>#DIV/0!</v>
      </c>
      <c r="AJ153" s="108">
        <f t="shared" si="44"/>
        <v>0</v>
      </c>
      <c r="AO153" s="250">
        <f t="shared" si="45"/>
        <v>0</v>
      </c>
      <c r="AP153" s="311">
        <v>1347</v>
      </c>
      <c r="AQ153" s="251" t="e">
        <f t="shared" si="46"/>
        <v>#DIV/0!</v>
      </c>
      <c r="AR153" s="133" t="e">
        <f t="shared" si="47"/>
        <v>#DIV/0!</v>
      </c>
      <c r="BO153" s="11" t="str">
        <f t="shared" si="41"/>
        <v>0</v>
      </c>
      <c r="BT153" s="246">
        <f t="shared" si="49"/>
        <v>0</v>
      </c>
      <c r="BU153" s="10" t="e">
        <f t="shared" si="50"/>
        <v>#DIV/0!</v>
      </c>
      <c r="BV153" s="12">
        <f t="shared" si="51"/>
        <v>0</v>
      </c>
      <c r="BW153" s="12" t="e">
        <f t="shared" si="52"/>
        <v>#DIV/0!</v>
      </c>
    </row>
    <row r="154" spans="1:75" ht="51.75" customHeight="1">
      <c r="C154" s="2" t="s">
        <v>154</v>
      </c>
      <c r="D154" s="1">
        <v>148</v>
      </c>
      <c r="E154" s="319" t="s">
        <v>1726</v>
      </c>
      <c r="F154" s="319" t="s">
        <v>159</v>
      </c>
      <c r="G154" s="319" t="s">
        <v>1677</v>
      </c>
      <c r="I154" s="323" t="s">
        <v>1727</v>
      </c>
      <c r="AG154" s="108">
        <f t="shared" si="42"/>
        <v>0</v>
      </c>
      <c r="AH154" s="133" t="e">
        <f t="shared" si="43"/>
        <v>#DIV/0!</v>
      </c>
      <c r="AI154" s="132" t="e">
        <f>LOOKUP(AH154,#REF!,#REF!)</f>
        <v>#DIV/0!</v>
      </c>
      <c r="AJ154" s="108">
        <f t="shared" si="44"/>
        <v>0</v>
      </c>
      <c r="AO154" s="250">
        <f t="shared" si="45"/>
        <v>0</v>
      </c>
      <c r="AP154" s="311">
        <v>1348</v>
      </c>
      <c r="AQ154" s="251" t="e">
        <f t="shared" si="46"/>
        <v>#DIV/0!</v>
      </c>
      <c r="AR154" s="133" t="e">
        <f t="shared" si="47"/>
        <v>#DIV/0!</v>
      </c>
      <c r="BO154" s="11" t="str">
        <f t="shared" si="41"/>
        <v>0</v>
      </c>
      <c r="BT154" s="246">
        <f t="shared" si="49"/>
        <v>0</v>
      </c>
      <c r="BU154" s="10" t="e">
        <f t="shared" si="50"/>
        <v>#DIV/0!</v>
      </c>
      <c r="BV154" s="12">
        <f t="shared" si="51"/>
        <v>0</v>
      </c>
      <c r="BW154" s="12" t="e">
        <f t="shared" si="52"/>
        <v>#DIV/0!</v>
      </c>
    </row>
    <row r="155" spans="1:75" ht="51.75" customHeight="1">
      <c r="C155" s="2" t="s">
        <v>154</v>
      </c>
      <c r="D155" s="1">
        <v>149</v>
      </c>
      <c r="E155" s="319" t="s">
        <v>1728</v>
      </c>
      <c r="F155" s="319" t="s">
        <v>1729</v>
      </c>
      <c r="G155" s="319" t="s">
        <v>1680</v>
      </c>
      <c r="I155" s="321" t="s">
        <v>1730</v>
      </c>
      <c r="AG155" s="108">
        <f t="shared" si="42"/>
        <v>0</v>
      </c>
      <c r="AH155" s="133" t="e">
        <f t="shared" si="43"/>
        <v>#DIV/0!</v>
      </c>
      <c r="AI155" s="132" t="e">
        <f>LOOKUP(AH155,#REF!,#REF!)</f>
        <v>#DIV/0!</v>
      </c>
      <c r="AJ155" s="108">
        <f t="shared" si="44"/>
        <v>0</v>
      </c>
      <c r="AO155" s="250">
        <f t="shared" si="45"/>
        <v>0</v>
      </c>
      <c r="AP155" s="311">
        <v>1349</v>
      </c>
      <c r="AQ155" s="251" t="e">
        <f t="shared" si="46"/>
        <v>#DIV/0!</v>
      </c>
      <c r="AR155" s="133" t="e">
        <f t="shared" si="47"/>
        <v>#DIV/0!</v>
      </c>
      <c r="BO155" s="11" t="str">
        <f t="shared" si="41"/>
        <v>0</v>
      </c>
      <c r="BT155" s="246">
        <f t="shared" si="49"/>
        <v>0</v>
      </c>
      <c r="BU155" s="10" t="e">
        <f t="shared" si="50"/>
        <v>#DIV/0!</v>
      </c>
      <c r="BV155" s="12">
        <f t="shared" si="51"/>
        <v>0</v>
      </c>
      <c r="BW155" s="12" t="e">
        <f t="shared" si="52"/>
        <v>#DIV/0!</v>
      </c>
    </row>
    <row r="156" spans="1:75" ht="51.75" customHeight="1">
      <c r="C156" s="2" t="s">
        <v>154</v>
      </c>
      <c r="D156" s="1">
        <v>150</v>
      </c>
      <c r="E156" s="319" t="s">
        <v>1731</v>
      </c>
      <c r="F156" s="319" t="s">
        <v>1732</v>
      </c>
      <c r="G156" s="319" t="s">
        <v>1702</v>
      </c>
      <c r="I156" s="321">
        <v>34123</v>
      </c>
      <c r="AG156" s="108">
        <f t="shared" si="42"/>
        <v>0</v>
      </c>
      <c r="AH156" s="133" t="e">
        <f t="shared" si="43"/>
        <v>#DIV/0!</v>
      </c>
      <c r="AI156" s="132" t="e">
        <f>LOOKUP(AH156,#REF!,#REF!)</f>
        <v>#DIV/0!</v>
      </c>
      <c r="AJ156" s="108">
        <f t="shared" si="44"/>
        <v>0</v>
      </c>
      <c r="AO156" s="250">
        <f t="shared" si="45"/>
        <v>0</v>
      </c>
      <c r="AP156" s="311">
        <v>1350</v>
      </c>
      <c r="AQ156" s="251" t="e">
        <f t="shared" si="46"/>
        <v>#DIV/0!</v>
      </c>
      <c r="AR156" s="133" t="e">
        <f t="shared" si="47"/>
        <v>#DIV/0!</v>
      </c>
      <c r="BO156" s="11" t="str">
        <f t="shared" si="41"/>
        <v>0</v>
      </c>
      <c r="BT156" s="246">
        <f t="shared" si="49"/>
        <v>0</v>
      </c>
      <c r="BU156" s="10" t="e">
        <f t="shared" si="50"/>
        <v>#DIV/0!</v>
      </c>
      <c r="BV156" s="12">
        <f t="shared" si="51"/>
        <v>0</v>
      </c>
      <c r="BW156" s="12" t="e">
        <f t="shared" si="52"/>
        <v>#DIV/0!</v>
      </c>
    </row>
    <row r="157" spans="1:75" ht="51.75" customHeight="1">
      <c r="C157" s="2" t="s">
        <v>154</v>
      </c>
      <c r="D157" s="1">
        <v>151</v>
      </c>
      <c r="E157" s="319" t="s">
        <v>1733</v>
      </c>
      <c r="F157" s="319" t="s">
        <v>1734</v>
      </c>
      <c r="G157" s="319" t="s">
        <v>1680</v>
      </c>
      <c r="I157" s="321" t="s">
        <v>1735</v>
      </c>
      <c r="AG157" s="108">
        <f t="shared" si="42"/>
        <v>0</v>
      </c>
      <c r="AH157" s="133" t="e">
        <f t="shared" si="43"/>
        <v>#DIV/0!</v>
      </c>
      <c r="AI157" s="132" t="e">
        <f>LOOKUP(AH157,#REF!,#REF!)</f>
        <v>#DIV/0!</v>
      </c>
      <c r="AJ157" s="108">
        <f t="shared" si="44"/>
        <v>0</v>
      </c>
      <c r="AO157" s="250">
        <f t="shared" si="45"/>
        <v>0</v>
      </c>
      <c r="AP157" s="311">
        <v>1351</v>
      </c>
      <c r="AQ157" s="251" t="e">
        <f t="shared" si="46"/>
        <v>#DIV/0!</v>
      </c>
      <c r="AR157" s="133" t="e">
        <f t="shared" si="47"/>
        <v>#DIV/0!</v>
      </c>
      <c r="BO157" s="11" t="str">
        <f t="shared" si="41"/>
        <v>0</v>
      </c>
      <c r="BT157" s="246">
        <f t="shared" si="49"/>
        <v>0</v>
      </c>
      <c r="BU157" s="10" t="e">
        <f t="shared" si="50"/>
        <v>#DIV/0!</v>
      </c>
      <c r="BV157" s="12">
        <f t="shared" si="51"/>
        <v>0</v>
      </c>
      <c r="BW157" s="12" t="e">
        <f t="shared" si="52"/>
        <v>#DIV/0!</v>
      </c>
    </row>
    <row r="158" spans="1:75" ht="51.75" customHeight="1">
      <c r="C158" s="2" t="s">
        <v>154</v>
      </c>
      <c r="D158" s="1">
        <v>152</v>
      </c>
      <c r="E158" s="319" t="s">
        <v>1736</v>
      </c>
      <c r="F158" s="319" t="s">
        <v>1737</v>
      </c>
      <c r="G158" s="319" t="s">
        <v>1702</v>
      </c>
      <c r="I158" s="321" t="s">
        <v>1738</v>
      </c>
      <c r="AG158" s="108">
        <f t="shared" si="42"/>
        <v>0</v>
      </c>
      <c r="AH158" s="133" t="e">
        <f t="shared" si="43"/>
        <v>#DIV/0!</v>
      </c>
      <c r="AI158" s="132" t="e">
        <f>LOOKUP(AH158,#REF!,#REF!)</f>
        <v>#DIV/0!</v>
      </c>
      <c r="AJ158" s="108">
        <f t="shared" si="44"/>
        <v>0</v>
      </c>
      <c r="AO158" s="250">
        <f t="shared" si="45"/>
        <v>0</v>
      </c>
      <c r="AP158" s="311">
        <v>1352</v>
      </c>
      <c r="AQ158" s="251" t="e">
        <f t="shared" si="46"/>
        <v>#DIV/0!</v>
      </c>
      <c r="AR158" s="133" t="e">
        <f t="shared" si="47"/>
        <v>#DIV/0!</v>
      </c>
      <c r="BO158" s="11" t="str">
        <f t="shared" si="41"/>
        <v>0</v>
      </c>
      <c r="BT158" s="246">
        <f t="shared" si="49"/>
        <v>0</v>
      </c>
      <c r="BU158" s="10" t="e">
        <f t="shared" si="50"/>
        <v>#DIV/0!</v>
      </c>
      <c r="BV158" s="12">
        <f t="shared" si="51"/>
        <v>0</v>
      </c>
      <c r="BW158" s="12" t="e">
        <f t="shared" si="52"/>
        <v>#DIV/0!</v>
      </c>
    </row>
    <row r="159" spans="1:75" ht="51.75" customHeight="1">
      <c r="C159" s="2" t="s">
        <v>154</v>
      </c>
      <c r="D159" s="1">
        <v>153</v>
      </c>
      <c r="E159" s="319" t="s">
        <v>1739</v>
      </c>
      <c r="F159" s="319" t="s">
        <v>1740</v>
      </c>
      <c r="G159" s="319" t="s">
        <v>1702</v>
      </c>
      <c r="I159" s="321">
        <v>34640</v>
      </c>
      <c r="AG159" s="108">
        <f t="shared" si="42"/>
        <v>0</v>
      </c>
      <c r="AH159" s="133" t="e">
        <f t="shared" si="43"/>
        <v>#DIV/0!</v>
      </c>
      <c r="AI159" s="132" t="e">
        <f>LOOKUP(AH159,#REF!,#REF!)</f>
        <v>#DIV/0!</v>
      </c>
      <c r="AJ159" s="108">
        <f t="shared" si="44"/>
        <v>0</v>
      </c>
      <c r="AO159" s="250">
        <f t="shared" si="45"/>
        <v>0</v>
      </c>
      <c r="AP159" s="311">
        <v>1353</v>
      </c>
      <c r="AQ159" s="251" t="e">
        <f t="shared" si="46"/>
        <v>#DIV/0!</v>
      </c>
      <c r="AR159" s="133" t="e">
        <f t="shared" si="47"/>
        <v>#DIV/0!</v>
      </c>
      <c r="BO159" s="11" t="str">
        <f t="shared" si="41"/>
        <v>0</v>
      </c>
      <c r="BT159" s="246">
        <f t="shared" si="49"/>
        <v>0</v>
      </c>
      <c r="BU159" s="10" t="e">
        <f t="shared" si="50"/>
        <v>#DIV/0!</v>
      </c>
      <c r="BV159" s="12">
        <f t="shared" si="51"/>
        <v>0</v>
      </c>
      <c r="BW159" s="12" t="e">
        <f t="shared" si="52"/>
        <v>#DIV/0!</v>
      </c>
    </row>
    <row r="160" spans="1:75" ht="51.75" customHeight="1">
      <c r="C160" s="2" t="s">
        <v>154</v>
      </c>
      <c r="D160" s="1">
        <v>154</v>
      </c>
      <c r="E160" s="319" t="s">
        <v>1741</v>
      </c>
      <c r="F160" s="319" t="s">
        <v>1742</v>
      </c>
      <c r="G160" s="319" t="s">
        <v>1702</v>
      </c>
      <c r="I160" s="321" t="s">
        <v>1743</v>
      </c>
      <c r="AG160" s="108">
        <f t="shared" si="42"/>
        <v>0</v>
      </c>
      <c r="AH160" s="133" t="e">
        <f t="shared" si="43"/>
        <v>#DIV/0!</v>
      </c>
      <c r="AI160" s="132" t="e">
        <f>LOOKUP(AH160,#REF!,#REF!)</f>
        <v>#DIV/0!</v>
      </c>
      <c r="AJ160" s="108">
        <f t="shared" si="44"/>
        <v>0</v>
      </c>
      <c r="AO160" s="250">
        <f t="shared" si="45"/>
        <v>0</v>
      </c>
      <c r="AP160" s="311">
        <v>1354</v>
      </c>
      <c r="AQ160" s="251" t="e">
        <f t="shared" si="46"/>
        <v>#DIV/0!</v>
      </c>
      <c r="AR160" s="133" t="e">
        <f t="shared" si="47"/>
        <v>#DIV/0!</v>
      </c>
      <c r="BO160" s="11" t="str">
        <f t="shared" si="41"/>
        <v>0</v>
      </c>
      <c r="BT160" s="246">
        <f t="shared" si="49"/>
        <v>0</v>
      </c>
      <c r="BU160" s="10" t="e">
        <f t="shared" si="50"/>
        <v>#DIV/0!</v>
      </c>
      <c r="BV160" s="12">
        <f t="shared" si="51"/>
        <v>0</v>
      </c>
      <c r="BW160" s="12" t="e">
        <f t="shared" si="52"/>
        <v>#DIV/0!</v>
      </c>
    </row>
    <row r="161" spans="3:75" ht="51.75" customHeight="1">
      <c r="C161" s="2" t="s">
        <v>154</v>
      </c>
      <c r="D161" s="1">
        <v>155</v>
      </c>
      <c r="E161" s="319" t="s">
        <v>1744</v>
      </c>
      <c r="F161" s="319" t="s">
        <v>1745</v>
      </c>
      <c r="G161" s="319" t="s">
        <v>1680</v>
      </c>
      <c r="I161" s="321" t="s">
        <v>1746</v>
      </c>
      <c r="AG161" s="108">
        <f t="shared" si="42"/>
        <v>0</v>
      </c>
      <c r="AH161" s="133" t="e">
        <f t="shared" si="43"/>
        <v>#DIV/0!</v>
      </c>
      <c r="AI161" s="132" t="e">
        <f>LOOKUP(AH161,#REF!,#REF!)</f>
        <v>#DIV/0!</v>
      </c>
      <c r="AJ161" s="108">
        <f t="shared" si="44"/>
        <v>0</v>
      </c>
      <c r="AO161" s="250">
        <f t="shared" si="45"/>
        <v>0</v>
      </c>
      <c r="AP161" s="311">
        <v>1355</v>
      </c>
      <c r="AQ161" s="251" t="e">
        <f t="shared" si="46"/>
        <v>#DIV/0!</v>
      </c>
      <c r="AR161" s="133" t="e">
        <f t="shared" si="47"/>
        <v>#DIV/0!</v>
      </c>
      <c r="BO161" s="11" t="str">
        <f t="shared" si="41"/>
        <v>0</v>
      </c>
      <c r="BT161" s="246">
        <f t="shared" si="49"/>
        <v>0</v>
      </c>
      <c r="BU161" s="10" t="e">
        <f t="shared" si="50"/>
        <v>#DIV/0!</v>
      </c>
      <c r="BV161" s="12">
        <f t="shared" si="51"/>
        <v>0</v>
      </c>
      <c r="BW161" s="12" t="e">
        <f t="shared" si="52"/>
        <v>#DIV/0!</v>
      </c>
    </row>
    <row r="162" spans="3:75" ht="51.75" customHeight="1">
      <c r="D162" s="1">
        <v>156</v>
      </c>
      <c r="AG162" s="108">
        <f t="shared" si="42"/>
        <v>0</v>
      </c>
      <c r="AH162" s="133" t="e">
        <f t="shared" si="43"/>
        <v>#DIV/0!</v>
      </c>
      <c r="AI162" s="132" t="e">
        <f>LOOKUP(AH162,#REF!,#REF!)</f>
        <v>#DIV/0!</v>
      </c>
      <c r="AJ162" s="108">
        <f t="shared" si="44"/>
        <v>0</v>
      </c>
      <c r="AO162" s="250">
        <f t="shared" si="45"/>
        <v>0</v>
      </c>
      <c r="AP162" s="311">
        <v>1356</v>
      </c>
      <c r="AQ162" s="251" t="e">
        <f t="shared" si="46"/>
        <v>#DIV/0!</v>
      </c>
      <c r="AR162" s="133" t="e">
        <f t="shared" si="47"/>
        <v>#DIV/0!</v>
      </c>
      <c r="BO162" s="11" t="str">
        <f t="shared" si="41"/>
        <v>0</v>
      </c>
      <c r="BT162" s="246">
        <f t="shared" si="49"/>
        <v>0</v>
      </c>
      <c r="BU162" s="10" t="e">
        <f t="shared" si="50"/>
        <v>#DIV/0!</v>
      </c>
      <c r="BV162" s="12">
        <f t="shared" si="51"/>
        <v>0</v>
      </c>
      <c r="BW162" s="12" t="e">
        <f t="shared" si="52"/>
        <v>#DIV/0!</v>
      </c>
    </row>
    <row r="163" spans="3:75" ht="51.75" customHeight="1">
      <c r="D163" s="1">
        <v>157</v>
      </c>
      <c r="AG163" s="108">
        <f t="shared" si="42"/>
        <v>0</v>
      </c>
      <c r="AH163" s="133" t="e">
        <f t="shared" si="43"/>
        <v>#DIV/0!</v>
      </c>
      <c r="AI163" s="132" t="e">
        <f>LOOKUP(AH163,#REF!,#REF!)</f>
        <v>#DIV/0!</v>
      </c>
      <c r="AJ163" s="108">
        <f t="shared" si="44"/>
        <v>0</v>
      </c>
      <c r="AO163" s="250">
        <f t="shared" si="45"/>
        <v>0</v>
      </c>
      <c r="AP163" s="311">
        <v>1357</v>
      </c>
      <c r="AQ163" s="251" t="e">
        <f t="shared" si="46"/>
        <v>#DIV/0!</v>
      </c>
      <c r="AR163" s="133" t="e">
        <f t="shared" si="47"/>
        <v>#DIV/0!</v>
      </c>
      <c r="BO163" s="11" t="str">
        <f t="shared" si="41"/>
        <v>0</v>
      </c>
      <c r="BT163" s="246">
        <f t="shared" si="49"/>
        <v>0</v>
      </c>
      <c r="BU163" s="10" t="e">
        <f t="shared" si="50"/>
        <v>#DIV/0!</v>
      </c>
      <c r="BV163" s="12">
        <f t="shared" si="51"/>
        <v>0</v>
      </c>
      <c r="BW163" s="12" t="e">
        <f t="shared" si="52"/>
        <v>#DIV/0!</v>
      </c>
    </row>
    <row r="164" spans="3:75" ht="51.75" customHeight="1">
      <c r="D164" s="1">
        <v>158</v>
      </c>
      <c r="AG164" s="108">
        <f t="shared" si="42"/>
        <v>0</v>
      </c>
      <c r="AH164" s="133" t="e">
        <f t="shared" si="43"/>
        <v>#DIV/0!</v>
      </c>
      <c r="AI164" s="132" t="e">
        <f>LOOKUP(AH164,#REF!,#REF!)</f>
        <v>#DIV/0!</v>
      </c>
      <c r="AJ164" s="108">
        <f t="shared" si="44"/>
        <v>0</v>
      </c>
      <c r="AO164" s="250">
        <f t="shared" si="45"/>
        <v>0</v>
      </c>
      <c r="AP164" s="311">
        <v>1358</v>
      </c>
      <c r="AQ164" s="251" t="e">
        <f t="shared" si="46"/>
        <v>#DIV/0!</v>
      </c>
      <c r="AR164" s="133" t="e">
        <f t="shared" si="47"/>
        <v>#DIV/0!</v>
      </c>
      <c r="BO164" s="11" t="str">
        <f t="shared" si="41"/>
        <v>0</v>
      </c>
      <c r="BT164" s="246">
        <f t="shared" si="49"/>
        <v>0</v>
      </c>
      <c r="BU164" s="10" t="e">
        <f t="shared" si="50"/>
        <v>#DIV/0!</v>
      </c>
      <c r="BV164" s="12">
        <f t="shared" si="51"/>
        <v>0</v>
      </c>
      <c r="BW164" s="12" t="e">
        <f t="shared" si="52"/>
        <v>#DIV/0!</v>
      </c>
    </row>
    <row r="165" spans="3:75" ht="51.75" customHeight="1">
      <c r="D165" s="1">
        <v>159</v>
      </c>
      <c r="AO165" s="250">
        <f t="shared" si="45"/>
        <v>0</v>
      </c>
      <c r="AP165" s="311">
        <v>1359</v>
      </c>
      <c r="AQ165" s="251" t="e">
        <f t="shared" si="46"/>
        <v>#DIV/0!</v>
      </c>
      <c r="AR165" s="133" t="e">
        <f t="shared" si="47"/>
        <v>#DIV/0!</v>
      </c>
      <c r="BO165" s="11" t="str">
        <f t="shared" si="41"/>
        <v>0</v>
      </c>
      <c r="BT165" s="246">
        <f t="shared" si="49"/>
        <v>0</v>
      </c>
      <c r="BU165" s="10" t="e">
        <f t="shared" si="50"/>
        <v>#DIV/0!</v>
      </c>
      <c r="BV165" s="12">
        <f t="shared" si="51"/>
        <v>0</v>
      </c>
      <c r="BW165" s="12" t="e">
        <f t="shared" si="52"/>
        <v>#DIV/0!</v>
      </c>
    </row>
    <row r="166" spans="3:75" ht="51.75" customHeight="1">
      <c r="D166" s="1">
        <v>160</v>
      </c>
      <c r="AO166" s="250">
        <f t="shared" si="45"/>
        <v>0</v>
      </c>
      <c r="AP166" s="311">
        <v>1360</v>
      </c>
      <c r="AQ166" s="251" t="e">
        <f t="shared" si="46"/>
        <v>#DIV/0!</v>
      </c>
      <c r="AR166" s="133" t="e">
        <f t="shared" si="47"/>
        <v>#DIV/0!</v>
      </c>
      <c r="BO166" s="11" t="str">
        <f t="shared" si="41"/>
        <v>0</v>
      </c>
      <c r="BT166" s="246">
        <f t="shared" si="49"/>
        <v>0</v>
      </c>
      <c r="BU166" s="10" t="e">
        <f t="shared" si="50"/>
        <v>#DIV/0!</v>
      </c>
      <c r="BV166" s="12">
        <f t="shared" si="51"/>
        <v>0</v>
      </c>
      <c r="BW166" s="12" t="e">
        <f t="shared" si="52"/>
        <v>#DIV/0!</v>
      </c>
    </row>
    <row r="167" spans="3:75" ht="51.75" customHeight="1">
      <c r="D167" s="1">
        <v>161</v>
      </c>
      <c r="AO167" s="250">
        <f t="shared" si="45"/>
        <v>0</v>
      </c>
      <c r="AP167" s="311">
        <v>1361</v>
      </c>
      <c r="AQ167" s="251" t="e">
        <f t="shared" si="46"/>
        <v>#DIV/0!</v>
      </c>
      <c r="AR167" s="133" t="e">
        <f t="shared" si="47"/>
        <v>#DIV/0!</v>
      </c>
      <c r="BO167" s="11" t="str">
        <f t="shared" si="41"/>
        <v>0</v>
      </c>
      <c r="BT167" s="246">
        <f t="shared" si="49"/>
        <v>0</v>
      </c>
      <c r="BU167" s="10" t="e">
        <f t="shared" si="50"/>
        <v>#DIV/0!</v>
      </c>
      <c r="BV167" s="12">
        <f t="shared" si="51"/>
        <v>0</v>
      </c>
      <c r="BW167" s="12" t="e">
        <f t="shared" si="52"/>
        <v>#DIV/0!</v>
      </c>
    </row>
    <row r="168" spans="3:75" ht="51.75" customHeight="1">
      <c r="D168" s="1">
        <v>162</v>
      </c>
      <c r="AO168" s="250">
        <f t="shared" si="45"/>
        <v>0</v>
      </c>
      <c r="AP168" s="311">
        <v>1362</v>
      </c>
      <c r="AQ168" s="251" t="e">
        <f t="shared" si="46"/>
        <v>#DIV/0!</v>
      </c>
      <c r="AR168" s="133" t="e">
        <f t="shared" si="47"/>
        <v>#DIV/0!</v>
      </c>
      <c r="BT168" s="246">
        <f t="shared" si="49"/>
        <v>0</v>
      </c>
      <c r="BU168" s="10" t="e">
        <f t="shared" si="50"/>
        <v>#DIV/0!</v>
      </c>
      <c r="BV168" s="12">
        <f t="shared" si="51"/>
        <v>0</v>
      </c>
      <c r="BW168" s="12" t="e">
        <f t="shared" si="52"/>
        <v>#DIV/0!</v>
      </c>
    </row>
    <row r="169" spans="3:75" ht="51.75" customHeight="1">
      <c r="D169" s="1">
        <v>163</v>
      </c>
      <c r="AO169" s="250">
        <f t="shared" si="45"/>
        <v>0</v>
      </c>
      <c r="AP169" s="311">
        <v>1363</v>
      </c>
      <c r="AQ169" s="251" t="e">
        <f t="shared" si="46"/>
        <v>#DIV/0!</v>
      </c>
      <c r="AR169" s="133" t="e">
        <f t="shared" si="47"/>
        <v>#DIV/0!</v>
      </c>
      <c r="BT169" s="246">
        <f t="shared" si="49"/>
        <v>0</v>
      </c>
      <c r="BU169" s="10" t="e">
        <f t="shared" si="50"/>
        <v>#DIV/0!</v>
      </c>
      <c r="BV169" s="12">
        <f t="shared" si="51"/>
        <v>0</v>
      </c>
      <c r="BW169" s="12" t="e">
        <f t="shared" si="52"/>
        <v>#DIV/0!</v>
      </c>
    </row>
    <row r="170" spans="3:75" ht="51.75" customHeight="1">
      <c r="D170" s="1">
        <v>164</v>
      </c>
      <c r="AO170" s="250">
        <f t="shared" si="45"/>
        <v>0</v>
      </c>
      <c r="AP170" s="311">
        <v>1364</v>
      </c>
      <c r="AQ170" s="251" t="e">
        <f t="shared" si="46"/>
        <v>#DIV/0!</v>
      </c>
      <c r="AR170" s="133" t="e">
        <f t="shared" si="47"/>
        <v>#DIV/0!</v>
      </c>
      <c r="BT170" s="246">
        <f t="shared" si="49"/>
        <v>0</v>
      </c>
      <c r="BU170" s="10" t="e">
        <f t="shared" si="50"/>
        <v>#DIV/0!</v>
      </c>
      <c r="BV170" s="12">
        <f t="shared" si="51"/>
        <v>0</v>
      </c>
      <c r="BW170" s="12" t="e">
        <f t="shared" si="52"/>
        <v>#DIV/0!</v>
      </c>
    </row>
    <row r="171" spans="3:75" ht="51.75" customHeight="1">
      <c r="D171" s="1">
        <v>165</v>
      </c>
      <c r="AO171" s="250">
        <f t="shared" si="45"/>
        <v>0</v>
      </c>
      <c r="AP171" s="311">
        <v>1365</v>
      </c>
      <c r="AQ171" s="251" t="e">
        <f t="shared" si="46"/>
        <v>#DIV/0!</v>
      </c>
      <c r="AR171" s="133" t="e">
        <f t="shared" si="47"/>
        <v>#DIV/0!</v>
      </c>
      <c r="BT171" s="246">
        <f t="shared" si="49"/>
        <v>0</v>
      </c>
      <c r="BU171" s="10" t="e">
        <f t="shared" si="50"/>
        <v>#DIV/0!</v>
      </c>
      <c r="BV171" s="12">
        <f t="shared" si="51"/>
        <v>0</v>
      </c>
      <c r="BW171" s="12" t="e">
        <f t="shared" si="52"/>
        <v>#DIV/0!</v>
      </c>
    </row>
    <row r="172" spans="3:75" ht="51.75" customHeight="1">
      <c r="D172" s="1">
        <v>166</v>
      </c>
      <c r="AO172" s="250">
        <f t="shared" si="45"/>
        <v>0</v>
      </c>
      <c r="AP172" s="311">
        <v>1366</v>
      </c>
      <c r="AQ172" s="251" t="e">
        <f t="shared" si="46"/>
        <v>#DIV/0!</v>
      </c>
      <c r="AR172" s="133" t="e">
        <f t="shared" si="47"/>
        <v>#DIV/0!</v>
      </c>
      <c r="BT172" s="246">
        <f t="shared" si="49"/>
        <v>0</v>
      </c>
      <c r="BU172" s="10" t="e">
        <f t="shared" si="50"/>
        <v>#DIV/0!</v>
      </c>
      <c r="BV172" s="12">
        <f t="shared" si="51"/>
        <v>0</v>
      </c>
      <c r="BW172" s="12" t="e">
        <f t="shared" si="52"/>
        <v>#DIV/0!</v>
      </c>
    </row>
    <row r="173" spans="3:75" ht="51.75" customHeight="1">
      <c r="D173" s="1">
        <v>167</v>
      </c>
      <c r="AO173" s="250">
        <f t="shared" si="45"/>
        <v>0</v>
      </c>
      <c r="AP173" s="311">
        <v>1367</v>
      </c>
      <c r="AQ173" s="251" t="e">
        <f t="shared" si="46"/>
        <v>#DIV/0!</v>
      </c>
      <c r="AR173" s="133" t="e">
        <f t="shared" si="47"/>
        <v>#DIV/0!</v>
      </c>
      <c r="BT173" s="246">
        <f t="shared" si="49"/>
        <v>0</v>
      </c>
      <c r="BU173" s="10" t="e">
        <f t="shared" si="50"/>
        <v>#DIV/0!</v>
      </c>
      <c r="BV173" s="12">
        <f t="shared" si="51"/>
        <v>0</v>
      </c>
      <c r="BW173" s="12" t="e">
        <f t="shared" si="52"/>
        <v>#DIV/0!</v>
      </c>
    </row>
    <row r="174" spans="3:75" ht="51.75" customHeight="1">
      <c r="D174" s="1">
        <v>168</v>
      </c>
      <c r="AO174" s="250">
        <f t="shared" si="45"/>
        <v>0</v>
      </c>
      <c r="AP174" s="311">
        <v>1368</v>
      </c>
      <c r="AQ174" s="251" t="e">
        <f t="shared" si="46"/>
        <v>#DIV/0!</v>
      </c>
      <c r="AR174" s="133" t="e">
        <f t="shared" si="47"/>
        <v>#DIV/0!</v>
      </c>
      <c r="BT174" s="246">
        <f t="shared" si="49"/>
        <v>0</v>
      </c>
      <c r="BU174" s="10" t="e">
        <f t="shared" si="50"/>
        <v>#DIV/0!</v>
      </c>
      <c r="BV174" s="12">
        <f t="shared" si="51"/>
        <v>0</v>
      </c>
      <c r="BW174" s="12" t="e">
        <f t="shared" si="52"/>
        <v>#DIV/0!</v>
      </c>
    </row>
    <row r="175" spans="3:75" ht="51.75" customHeight="1">
      <c r="D175" s="1">
        <v>169</v>
      </c>
      <c r="AO175" s="250">
        <f t="shared" si="45"/>
        <v>0</v>
      </c>
      <c r="AP175" s="311">
        <v>1369</v>
      </c>
      <c r="AQ175" s="251" t="e">
        <f t="shared" si="46"/>
        <v>#DIV/0!</v>
      </c>
      <c r="AR175" s="133" t="e">
        <f t="shared" si="47"/>
        <v>#DIV/0!</v>
      </c>
      <c r="BT175" s="246">
        <f t="shared" si="49"/>
        <v>0</v>
      </c>
      <c r="BU175" s="10" t="e">
        <f t="shared" si="50"/>
        <v>#DIV/0!</v>
      </c>
      <c r="BV175" s="12">
        <f t="shared" si="51"/>
        <v>0</v>
      </c>
      <c r="BW175" s="12" t="e">
        <f t="shared" si="52"/>
        <v>#DIV/0!</v>
      </c>
    </row>
    <row r="176" spans="3:75" ht="51.75" customHeight="1">
      <c r="D176" s="1">
        <v>170</v>
      </c>
      <c r="AO176" s="250">
        <f t="shared" si="45"/>
        <v>0</v>
      </c>
      <c r="AP176" s="311">
        <v>1370</v>
      </c>
      <c r="AQ176" s="251" t="e">
        <f t="shared" si="46"/>
        <v>#DIV/0!</v>
      </c>
      <c r="AR176" s="133" t="e">
        <f t="shared" si="47"/>
        <v>#DIV/0!</v>
      </c>
      <c r="BT176" s="246">
        <f t="shared" si="49"/>
        <v>0</v>
      </c>
      <c r="BU176" s="10" t="e">
        <f t="shared" si="50"/>
        <v>#DIV/0!</v>
      </c>
      <c r="BV176" s="12">
        <f t="shared" si="51"/>
        <v>0</v>
      </c>
      <c r="BW176" s="12" t="e">
        <f t="shared" si="52"/>
        <v>#DIV/0!</v>
      </c>
    </row>
    <row r="177" spans="4:75" ht="51.75" customHeight="1">
      <c r="D177" s="1">
        <v>171</v>
      </c>
      <c r="AO177" s="250">
        <f t="shared" si="45"/>
        <v>0</v>
      </c>
      <c r="AP177" s="311">
        <v>1371</v>
      </c>
      <c r="AQ177" s="251" t="e">
        <f t="shared" si="46"/>
        <v>#DIV/0!</v>
      </c>
      <c r="AR177" s="133" t="e">
        <f t="shared" si="47"/>
        <v>#DIV/0!</v>
      </c>
      <c r="BT177" s="246">
        <f t="shared" si="49"/>
        <v>0</v>
      </c>
      <c r="BU177" s="10" t="e">
        <f t="shared" si="50"/>
        <v>#DIV/0!</v>
      </c>
      <c r="BV177" s="12">
        <f t="shared" si="51"/>
        <v>0</v>
      </c>
      <c r="BW177" s="12" t="e">
        <f t="shared" si="52"/>
        <v>#DIV/0!</v>
      </c>
    </row>
    <row r="178" spans="4:75" ht="51.75" customHeight="1">
      <c r="D178" s="1">
        <v>172</v>
      </c>
      <c r="AO178" s="250">
        <f t="shared" si="45"/>
        <v>0</v>
      </c>
      <c r="AP178" s="311">
        <v>1372</v>
      </c>
      <c r="AQ178" s="251" t="e">
        <f t="shared" si="46"/>
        <v>#DIV/0!</v>
      </c>
      <c r="AR178" s="133" t="e">
        <f t="shared" si="47"/>
        <v>#DIV/0!</v>
      </c>
      <c r="BT178" s="246">
        <f t="shared" si="49"/>
        <v>0</v>
      </c>
      <c r="BU178" s="10" t="e">
        <f t="shared" si="50"/>
        <v>#DIV/0!</v>
      </c>
      <c r="BV178" s="12">
        <f t="shared" si="51"/>
        <v>0</v>
      </c>
      <c r="BW178" s="12" t="e">
        <f t="shared" si="52"/>
        <v>#DIV/0!</v>
      </c>
    </row>
    <row r="179" spans="4:75" ht="51.75" customHeight="1">
      <c r="D179" s="1">
        <v>173</v>
      </c>
      <c r="AO179" s="250">
        <f t="shared" si="45"/>
        <v>0</v>
      </c>
      <c r="AP179" s="311">
        <v>1373</v>
      </c>
      <c r="AQ179" s="251" t="e">
        <f t="shared" si="46"/>
        <v>#DIV/0!</v>
      </c>
      <c r="AR179" s="133" t="e">
        <f t="shared" si="47"/>
        <v>#DIV/0!</v>
      </c>
      <c r="BT179" s="246">
        <f t="shared" si="49"/>
        <v>0</v>
      </c>
      <c r="BU179" s="10" t="e">
        <f t="shared" si="50"/>
        <v>#DIV/0!</v>
      </c>
      <c r="BV179" s="12">
        <f t="shared" si="51"/>
        <v>0</v>
      </c>
      <c r="BW179" s="12" t="e">
        <f t="shared" si="52"/>
        <v>#DIV/0!</v>
      </c>
    </row>
    <row r="180" spans="4:75" ht="51.75" customHeight="1">
      <c r="D180" s="1">
        <v>174</v>
      </c>
      <c r="AO180" s="250">
        <f t="shared" si="45"/>
        <v>0</v>
      </c>
      <c r="AP180" s="311">
        <v>1374</v>
      </c>
      <c r="AQ180" s="251" t="e">
        <f t="shared" si="46"/>
        <v>#DIV/0!</v>
      </c>
      <c r="AR180" s="133" t="e">
        <f t="shared" si="47"/>
        <v>#DIV/0!</v>
      </c>
      <c r="BT180" s="246">
        <f t="shared" si="49"/>
        <v>0</v>
      </c>
      <c r="BU180" s="10" t="e">
        <f t="shared" si="50"/>
        <v>#DIV/0!</v>
      </c>
      <c r="BV180" s="12">
        <f t="shared" si="51"/>
        <v>0</v>
      </c>
      <c r="BW180" s="12" t="e">
        <f t="shared" si="52"/>
        <v>#DIV/0!</v>
      </c>
    </row>
    <row r="181" spans="4:75" ht="51.75" customHeight="1">
      <c r="D181" s="1">
        <v>175</v>
      </c>
      <c r="AO181" s="250">
        <f t="shared" si="45"/>
        <v>0</v>
      </c>
      <c r="AP181" s="311">
        <v>1375</v>
      </c>
      <c r="AQ181" s="251" t="e">
        <f t="shared" si="46"/>
        <v>#DIV/0!</v>
      </c>
      <c r="AR181" s="133" t="e">
        <f t="shared" si="47"/>
        <v>#DIV/0!</v>
      </c>
      <c r="BT181" s="246">
        <f t="shared" si="49"/>
        <v>0</v>
      </c>
      <c r="BU181" s="10" t="e">
        <f t="shared" si="50"/>
        <v>#DIV/0!</v>
      </c>
      <c r="BV181" s="12">
        <f t="shared" si="51"/>
        <v>0</v>
      </c>
      <c r="BW181" s="12" t="e">
        <f t="shared" si="52"/>
        <v>#DIV/0!</v>
      </c>
    </row>
    <row r="182" spans="4:75" ht="51.75" customHeight="1">
      <c r="D182" s="1">
        <v>176</v>
      </c>
      <c r="AO182" s="250">
        <f t="shared" si="45"/>
        <v>0</v>
      </c>
      <c r="AP182" s="311">
        <v>1376</v>
      </c>
      <c r="AQ182" s="251" t="e">
        <f t="shared" si="46"/>
        <v>#DIV/0!</v>
      </c>
      <c r="AR182" s="133" t="e">
        <f t="shared" si="47"/>
        <v>#DIV/0!</v>
      </c>
      <c r="BT182" s="246">
        <f t="shared" si="49"/>
        <v>0</v>
      </c>
      <c r="BU182" s="10" t="e">
        <f t="shared" si="50"/>
        <v>#DIV/0!</v>
      </c>
      <c r="BV182" s="12">
        <f t="shared" si="51"/>
        <v>0</v>
      </c>
      <c r="BW182" s="12" t="e">
        <f t="shared" si="52"/>
        <v>#DIV/0!</v>
      </c>
    </row>
    <row r="183" spans="4:75" ht="51.75" customHeight="1">
      <c r="D183" s="1">
        <v>177</v>
      </c>
      <c r="AO183" s="250">
        <f t="shared" si="45"/>
        <v>0</v>
      </c>
      <c r="AP183" s="311">
        <v>1377</v>
      </c>
      <c r="AQ183" s="251" t="e">
        <f t="shared" si="46"/>
        <v>#DIV/0!</v>
      </c>
      <c r="AR183" s="133" t="e">
        <f t="shared" si="47"/>
        <v>#DIV/0!</v>
      </c>
      <c r="BT183" s="246">
        <f t="shared" si="49"/>
        <v>0</v>
      </c>
      <c r="BU183" s="10" t="e">
        <f t="shared" si="50"/>
        <v>#DIV/0!</v>
      </c>
      <c r="BV183" s="12">
        <f t="shared" si="51"/>
        <v>0</v>
      </c>
      <c r="BW183" s="12" t="e">
        <f t="shared" si="52"/>
        <v>#DIV/0!</v>
      </c>
    </row>
    <row r="184" spans="4:75" ht="51.75" customHeight="1">
      <c r="D184" s="1">
        <v>178</v>
      </c>
      <c r="AO184" s="250">
        <f t="shared" si="45"/>
        <v>0</v>
      </c>
      <c r="AP184" s="311">
        <v>1378</v>
      </c>
      <c r="AQ184" s="251" t="e">
        <f t="shared" si="46"/>
        <v>#DIV/0!</v>
      </c>
      <c r="AR184" s="133" t="e">
        <f t="shared" si="47"/>
        <v>#DIV/0!</v>
      </c>
      <c r="BT184" s="246">
        <f t="shared" si="49"/>
        <v>0</v>
      </c>
      <c r="BU184" s="10" t="e">
        <f t="shared" si="50"/>
        <v>#DIV/0!</v>
      </c>
      <c r="BV184" s="12">
        <f t="shared" si="51"/>
        <v>0</v>
      </c>
      <c r="BW184" s="12" t="e">
        <f t="shared" si="52"/>
        <v>#DIV/0!</v>
      </c>
    </row>
    <row r="185" spans="4:75" ht="51.75" customHeight="1">
      <c r="D185" s="1">
        <v>179</v>
      </c>
      <c r="AO185" s="250">
        <f t="shared" si="45"/>
        <v>0</v>
      </c>
      <c r="AP185" s="311">
        <v>1379</v>
      </c>
      <c r="AQ185" s="251" t="e">
        <f t="shared" si="46"/>
        <v>#DIV/0!</v>
      </c>
      <c r="AR185" s="133" t="e">
        <f t="shared" si="47"/>
        <v>#DIV/0!</v>
      </c>
      <c r="BT185" s="246">
        <f t="shared" si="49"/>
        <v>0</v>
      </c>
      <c r="BU185" s="10" t="e">
        <f t="shared" si="50"/>
        <v>#DIV/0!</v>
      </c>
      <c r="BV185" s="12">
        <f t="shared" si="51"/>
        <v>0</v>
      </c>
      <c r="BW185" s="12" t="e">
        <f t="shared" si="52"/>
        <v>#DIV/0!</v>
      </c>
    </row>
    <row r="186" spans="4:75" ht="51.75" customHeight="1">
      <c r="D186" s="1">
        <v>180</v>
      </c>
      <c r="AO186" s="250">
        <f t="shared" si="45"/>
        <v>0</v>
      </c>
      <c r="AP186" s="311">
        <v>1380</v>
      </c>
      <c r="AQ186" s="251" t="e">
        <f t="shared" si="46"/>
        <v>#DIV/0!</v>
      </c>
      <c r="AR186" s="133" t="e">
        <f t="shared" si="47"/>
        <v>#DIV/0!</v>
      </c>
      <c r="BU186" s="10" t="e">
        <f t="shared" si="50"/>
        <v>#DIV/0!</v>
      </c>
      <c r="BV186" s="12">
        <f t="shared" si="51"/>
        <v>0</v>
      </c>
      <c r="BW186" s="12" t="e">
        <f t="shared" si="52"/>
        <v>#DIV/0!</v>
      </c>
    </row>
    <row r="187" spans="4:75" ht="51.75" customHeight="1">
      <c r="D187" s="1">
        <v>181</v>
      </c>
      <c r="AO187" s="250">
        <f t="shared" si="45"/>
        <v>0</v>
      </c>
      <c r="AP187" s="311">
        <v>1381</v>
      </c>
      <c r="AQ187" s="251" t="e">
        <f t="shared" si="46"/>
        <v>#DIV/0!</v>
      </c>
      <c r="AR187" s="133" t="e">
        <f t="shared" si="47"/>
        <v>#DIV/0!</v>
      </c>
      <c r="BU187" s="10" t="e">
        <f t="shared" si="50"/>
        <v>#DIV/0!</v>
      </c>
      <c r="BV187" s="12">
        <f t="shared" si="51"/>
        <v>0</v>
      </c>
      <c r="BW187" s="12" t="e">
        <f t="shared" si="52"/>
        <v>#DIV/0!</v>
      </c>
    </row>
    <row r="188" spans="4:75" ht="51.75" customHeight="1">
      <c r="D188" s="1">
        <v>182</v>
      </c>
      <c r="AO188" s="250">
        <f t="shared" si="45"/>
        <v>0</v>
      </c>
      <c r="AP188" s="311">
        <v>1382</v>
      </c>
      <c r="AQ188" s="251" t="e">
        <f t="shared" si="46"/>
        <v>#DIV/0!</v>
      </c>
      <c r="AR188" s="133" t="e">
        <f t="shared" si="47"/>
        <v>#DIV/0!</v>
      </c>
      <c r="BU188" s="10" t="e">
        <f t="shared" si="50"/>
        <v>#DIV/0!</v>
      </c>
      <c r="BV188" s="12">
        <f t="shared" si="51"/>
        <v>0</v>
      </c>
      <c r="BW188" s="12" t="e">
        <f t="shared" si="52"/>
        <v>#DIV/0!</v>
      </c>
    </row>
    <row r="189" spans="4:75" ht="51.75" customHeight="1">
      <c r="D189" s="1">
        <v>183</v>
      </c>
      <c r="AO189" s="250">
        <f t="shared" si="45"/>
        <v>0</v>
      </c>
      <c r="AP189" s="311">
        <v>1383</v>
      </c>
      <c r="AQ189" s="251" t="e">
        <f t="shared" si="46"/>
        <v>#DIV/0!</v>
      </c>
      <c r="AR189" s="133" t="e">
        <f t="shared" si="47"/>
        <v>#DIV/0!</v>
      </c>
      <c r="BU189" s="10" t="e">
        <f t="shared" si="50"/>
        <v>#DIV/0!</v>
      </c>
      <c r="BV189" s="12">
        <f t="shared" si="51"/>
        <v>0</v>
      </c>
      <c r="BW189" s="12" t="e">
        <f t="shared" si="52"/>
        <v>#DIV/0!</v>
      </c>
    </row>
    <row r="190" spans="4:75" ht="51.75" customHeight="1">
      <c r="D190" s="1">
        <v>184</v>
      </c>
      <c r="AO190" s="250">
        <f t="shared" si="45"/>
        <v>0</v>
      </c>
      <c r="AP190" s="311">
        <v>1384</v>
      </c>
      <c r="AQ190" s="251" t="e">
        <f t="shared" si="46"/>
        <v>#DIV/0!</v>
      </c>
      <c r="AR190" s="133" t="e">
        <f t="shared" si="47"/>
        <v>#DIV/0!</v>
      </c>
    </row>
    <row r="191" spans="4:75" ht="51.75" customHeight="1">
      <c r="D191" s="1">
        <v>185</v>
      </c>
      <c r="AO191" s="250">
        <f t="shared" si="45"/>
        <v>0</v>
      </c>
      <c r="AP191" s="311">
        <v>1385</v>
      </c>
      <c r="AQ191" s="251" t="e">
        <f t="shared" si="46"/>
        <v>#DIV/0!</v>
      </c>
      <c r="AR191" s="133" t="e">
        <f t="shared" si="47"/>
        <v>#DIV/0!</v>
      </c>
    </row>
    <row r="192" spans="4:75" ht="51.75" customHeight="1">
      <c r="D192" s="1">
        <v>186</v>
      </c>
      <c r="AO192" s="250">
        <f t="shared" si="45"/>
        <v>0</v>
      </c>
      <c r="AP192" s="311">
        <v>1386</v>
      </c>
      <c r="AQ192" s="251" t="e">
        <f t="shared" si="46"/>
        <v>#DIV/0!</v>
      </c>
      <c r="AR192" s="133" t="e">
        <f t="shared" si="47"/>
        <v>#DIV/0!</v>
      </c>
    </row>
    <row r="193" spans="4:44" ht="51.75" customHeight="1">
      <c r="D193" s="1">
        <v>187</v>
      </c>
      <c r="AO193" s="250">
        <f t="shared" si="45"/>
        <v>0</v>
      </c>
      <c r="AP193" s="311">
        <v>1387</v>
      </c>
      <c r="AQ193" s="251" t="e">
        <f t="shared" si="46"/>
        <v>#DIV/0!</v>
      </c>
      <c r="AR193" s="133" t="e">
        <f t="shared" si="47"/>
        <v>#DIV/0!</v>
      </c>
    </row>
    <row r="194" spans="4:44" ht="51.75" customHeight="1">
      <c r="D194" s="1">
        <v>188</v>
      </c>
      <c r="AO194" s="250">
        <f t="shared" si="45"/>
        <v>0</v>
      </c>
      <c r="AP194" s="311">
        <v>1388</v>
      </c>
      <c r="AQ194" s="251" t="e">
        <f t="shared" si="46"/>
        <v>#DIV/0!</v>
      </c>
      <c r="AR194" s="133" t="e">
        <f t="shared" si="47"/>
        <v>#DIV/0!</v>
      </c>
    </row>
    <row r="195" spans="4:44" ht="51.75" customHeight="1">
      <c r="D195" s="1">
        <v>189</v>
      </c>
      <c r="AO195" s="250">
        <f t="shared" si="45"/>
        <v>0</v>
      </c>
      <c r="AP195" s="311">
        <v>1389</v>
      </c>
      <c r="AQ195" s="251" t="e">
        <f t="shared" si="46"/>
        <v>#DIV/0!</v>
      </c>
      <c r="AR195" s="133" t="e">
        <f t="shared" si="47"/>
        <v>#DIV/0!</v>
      </c>
    </row>
    <row r="196" spans="4:44" ht="51.75" customHeight="1">
      <c r="D196" s="1">
        <v>190</v>
      </c>
      <c r="AO196" s="250">
        <f t="shared" si="45"/>
        <v>0</v>
      </c>
      <c r="AP196" s="311">
        <v>1390</v>
      </c>
      <c r="AQ196" s="251" t="e">
        <f t="shared" si="46"/>
        <v>#DIV/0!</v>
      </c>
      <c r="AR196" s="133" t="e">
        <f t="shared" si="47"/>
        <v>#DIV/0!</v>
      </c>
    </row>
    <row r="197" spans="4:44" ht="51.75" customHeight="1">
      <c r="D197" s="1">
        <v>191</v>
      </c>
      <c r="AO197" s="250">
        <f t="shared" si="45"/>
        <v>0</v>
      </c>
      <c r="AP197" s="311">
        <v>1391</v>
      </c>
      <c r="AQ197" s="251" t="e">
        <f t="shared" si="46"/>
        <v>#DIV/0!</v>
      </c>
      <c r="AR197" s="133" t="e">
        <f t="shared" si="47"/>
        <v>#DIV/0!</v>
      </c>
    </row>
    <row r="198" spans="4:44" ht="51.75" customHeight="1">
      <c r="D198" s="1">
        <v>192</v>
      </c>
      <c r="AO198" s="250">
        <f t="shared" si="45"/>
        <v>0</v>
      </c>
      <c r="AP198" s="311">
        <v>1392</v>
      </c>
      <c r="AQ198" s="251" t="e">
        <f t="shared" si="46"/>
        <v>#DIV/0!</v>
      </c>
      <c r="AR198" s="133" t="e">
        <f t="shared" si="47"/>
        <v>#DIV/0!</v>
      </c>
    </row>
    <row r="199" spans="4:44" ht="51.75" customHeight="1">
      <c r="D199" s="1">
        <v>193</v>
      </c>
      <c r="AO199" s="250">
        <f t="shared" ref="AO199:AO262" si="53">SUM(AK199:AN199)</f>
        <v>0</v>
      </c>
      <c r="AP199" s="311">
        <v>1393</v>
      </c>
      <c r="AQ199" s="251" t="e">
        <f t="shared" ref="AQ199:AQ262" si="54">AP199/Z199</f>
        <v>#DIV/0!</v>
      </c>
      <c r="AR199" s="133" t="e">
        <f t="shared" ref="AR199:AR262" si="55">IF(AQ199&lt;=500,"3",IF(AQ199&lt;=2000,"2",IF(AQ199&lt;=5000,"1","0")))</f>
        <v>#DIV/0!</v>
      </c>
    </row>
    <row r="200" spans="4:44" ht="51.75" customHeight="1">
      <c r="D200" s="1">
        <v>194</v>
      </c>
      <c r="AO200" s="250">
        <f t="shared" si="53"/>
        <v>0</v>
      </c>
      <c r="AP200" s="311">
        <v>1394</v>
      </c>
      <c r="AQ200" s="251" t="e">
        <f t="shared" si="54"/>
        <v>#DIV/0!</v>
      </c>
      <c r="AR200" s="133" t="e">
        <f t="shared" si="55"/>
        <v>#DIV/0!</v>
      </c>
    </row>
    <row r="201" spans="4:44" ht="51.75" customHeight="1">
      <c r="D201" s="1">
        <v>195</v>
      </c>
      <c r="AO201" s="250">
        <f t="shared" si="53"/>
        <v>0</v>
      </c>
      <c r="AP201" s="311">
        <v>1395</v>
      </c>
      <c r="AQ201" s="251" t="e">
        <f t="shared" si="54"/>
        <v>#DIV/0!</v>
      </c>
      <c r="AR201" s="133" t="e">
        <f t="shared" si="55"/>
        <v>#DIV/0!</v>
      </c>
    </row>
    <row r="202" spans="4:44" ht="51.75" customHeight="1">
      <c r="D202" s="1">
        <v>196</v>
      </c>
      <c r="AO202" s="250">
        <f t="shared" si="53"/>
        <v>0</v>
      </c>
      <c r="AP202" s="311">
        <v>1396</v>
      </c>
      <c r="AQ202" s="251" t="e">
        <f t="shared" si="54"/>
        <v>#DIV/0!</v>
      </c>
      <c r="AR202" s="133" t="e">
        <f t="shared" si="55"/>
        <v>#DIV/0!</v>
      </c>
    </row>
    <row r="203" spans="4:44" ht="51.75" customHeight="1">
      <c r="D203" s="1">
        <v>197</v>
      </c>
      <c r="AO203" s="250">
        <f t="shared" si="53"/>
        <v>0</v>
      </c>
      <c r="AP203" s="311">
        <v>1397</v>
      </c>
      <c r="AQ203" s="251" t="e">
        <f t="shared" si="54"/>
        <v>#DIV/0!</v>
      </c>
      <c r="AR203" s="133" t="e">
        <f t="shared" si="55"/>
        <v>#DIV/0!</v>
      </c>
    </row>
    <row r="204" spans="4:44" ht="51.75" customHeight="1">
      <c r="D204" s="1">
        <v>198</v>
      </c>
      <c r="AO204" s="250">
        <f t="shared" si="53"/>
        <v>0</v>
      </c>
      <c r="AP204" s="311">
        <v>1398</v>
      </c>
      <c r="AQ204" s="251" t="e">
        <f t="shared" si="54"/>
        <v>#DIV/0!</v>
      </c>
      <c r="AR204" s="133" t="e">
        <f t="shared" si="55"/>
        <v>#DIV/0!</v>
      </c>
    </row>
    <row r="205" spans="4:44" ht="51.75" customHeight="1">
      <c r="D205" s="1">
        <v>199</v>
      </c>
      <c r="AO205" s="250">
        <f t="shared" si="53"/>
        <v>0</v>
      </c>
      <c r="AP205" s="311">
        <v>1399</v>
      </c>
      <c r="AQ205" s="251" t="e">
        <f t="shared" si="54"/>
        <v>#DIV/0!</v>
      </c>
      <c r="AR205" s="133" t="e">
        <f t="shared" si="55"/>
        <v>#DIV/0!</v>
      </c>
    </row>
    <row r="206" spans="4:44" ht="51.75" customHeight="1">
      <c r="D206" s="1">
        <v>200</v>
      </c>
      <c r="AO206" s="250">
        <f t="shared" si="53"/>
        <v>0</v>
      </c>
      <c r="AP206" s="311">
        <v>1400</v>
      </c>
      <c r="AQ206" s="251" t="e">
        <f t="shared" si="54"/>
        <v>#DIV/0!</v>
      </c>
      <c r="AR206" s="133" t="e">
        <f t="shared" si="55"/>
        <v>#DIV/0!</v>
      </c>
    </row>
    <row r="207" spans="4:44" ht="51.75" customHeight="1">
      <c r="D207" s="1">
        <v>201</v>
      </c>
      <c r="AO207" s="250">
        <f t="shared" si="53"/>
        <v>0</v>
      </c>
      <c r="AP207" s="311">
        <v>1401</v>
      </c>
      <c r="AQ207" s="251" t="e">
        <f t="shared" si="54"/>
        <v>#DIV/0!</v>
      </c>
      <c r="AR207" s="133" t="e">
        <f t="shared" si="55"/>
        <v>#DIV/0!</v>
      </c>
    </row>
    <row r="208" spans="4:44" ht="51.75" customHeight="1">
      <c r="D208" s="1">
        <v>202</v>
      </c>
      <c r="AO208" s="250">
        <f t="shared" si="53"/>
        <v>0</v>
      </c>
      <c r="AP208" s="311">
        <v>1402</v>
      </c>
      <c r="AQ208" s="251" t="e">
        <f t="shared" si="54"/>
        <v>#DIV/0!</v>
      </c>
      <c r="AR208" s="133" t="e">
        <f t="shared" si="55"/>
        <v>#DIV/0!</v>
      </c>
    </row>
    <row r="209" spans="4:44" ht="51.75" customHeight="1">
      <c r="D209" s="1">
        <v>203</v>
      </c>
      <c r="AO209" s="250">
        <f t="shared" si="53"/>
        <v>0</v>
      </c>
      <c r="AP209" s="311">
        <v>1403</v>
      </c>
      <c r="AQ209" s="251" t="e">
        <f t="shared" si="54"/>
        <v>#DIV/0!</v>
      </c>
      <c r="AR209" s="133" t="e">
        <f t="shared" si="55"/>
        <v>#DIV/0!</v>
      </c>
    </row>
    <row r="210" spans="4:44" ht="51.75" customHeight="1">
      <c r="D210" s="1">
        <v>204</v>
      </c>
      <c r="AO210" s="250">
        <f t="shared" si="53"/>
        <v>0</v>
      </c>
      <c r="AP210" s="311">
        <v>1404</v>
      </c>
      <c r="AQ210" s="251" t="e">
        <f t="shared" si="54"/>
        <v>#DIV/0!</v>
      </c>
      <c r="AR210" s="133" t="e">
        <f t="shared" si="55"/>
        <v>#DIV/0!</v>
      </c>
    </row>
    <row r="211" spans="4:44" ht="51.75" customHeight="1">
      <c r="D211" s="1">
        <v>205</v>
      </c>
      <c r="AO211" s="250">
        <f t="shared" si="53"/>
        <v>0</v>
      </c>
      <c r="AP211" s="311">
        <v>1405</v>
      </c>
      <c r="AQ211" s="251" t="e">
        <f t="shared" si="54"/>
        <v>#DIV/0!</v>
      </c>
      <c r="AR211" s="133" t="e">
        <f t="shared" si="55"/>
        <v>#DIV/0!</v>
      </c>
    </row>
    <row r="212" spans="4:44" ht="51.75" customHeight="1">
      <c r="D212" s="1">
        <v>206</v>
      </c>
      <c r="AO212" s="250">
        <f t="shared" si="53"/>
        <v>0</v>
      </c>
      <c r="AP212" s="311">
        <v>1406</v>
      </c>
      <c r="AQ212" s="251" t="e">
        <f t="shared" si="54"/>
        <v>#DIV/0!</v>
      </c>
      <c r="AR212" s="133" t="e">
        <f t="shared" si="55"/>
        <v>#DIV/0!</v>
      </c>
    </row>
    <row r="213" spans="4:44" ht="51.75" customHeight="1">
      <c r="D213" s="1">
        <v>207</v>
      </c>
      <c r="AO213" s="250">
        <f t="shared" si="53"/>
        <v>0</v>
      </c>
      <c r="AP213" s="311">
        <v>1407</v>
      </c>
      <c r="AQ213" s="251" t="e">
        <f t="shared" si="54"/>
        <v>#DIV/0!</v>
      </c>
      <c r="AR213" s="133" t="e">
        <f t="shared" si="55"/>
        <v>#DIV/0!</v>
      </c>
    </row>
    <row r="214" spans="4:44" ht="51.75" customHeight="1">
      <c r="D214" s="1">
        <v>208</v>
      </c>
      <c r="AO214" s="250">
        <f t="shared" si="53"/>
        <v>0</v>
      </c>
      <c r="AP214" s="311">
        <v>1408</v>
      </c>
      <c r="AQ214" s="251" t="e">
        <f t="shared" si="54"/>
        <v>#DIV/0!</v>
      </c>
      <c r="AR214" s="133" t="e">
        <f t="shared" si="55"/>
        <v>#DIV/0!</v>
      </c>
    </row>
    <row r="215" spans="4:44" ht="51.75" customHeight="1">
      <c r="D215" s="1">
        <v>209</v>
      </c>
      <c r="AO215" s="250">
        <f t="shared" si="53"/>
        <v>0</v>
      </c>
      <c r="AP215" s="311">
        <v>1409</v>
      </c>
      <c r="AQ215" s="251" t="e">
        <f t="shared" si="54"/>
        <v>#DIV/0!</v>
      </c>
      <c r="AR215" s="133" t="e">
        <f t="shared" si="55"/>
        <v>#DIV/0!</v>
      </c>
    </row>
    <row r="216" spans="4:44" ht="51.75" customHeight="1">
      <c r="D216" s="1">
        <v>210</v>
      </c>
      <c r="AO216" s="250">
        <f t="shared" si="53"/>
        <v>0</v>
      </c>
      <c r="AP216" s="311">
        <v>1410</v>
      </c>
      <c r="AQ216" s="251" t="e">
        <f t="shared" si="54"/>
        <v>#DIV/0!</v>
      </c>
      <c r="AR216" s="133" t="e">
        <f t="shared" si="55"/>
        <v>#DIV/0!</v>
      </c>
    </row>
    <row r="217" spans="4:44" ht="51.75" customHeight="1">
      <c r="D217" s="1">
        <v>211</v>
      </c>
      <c r="AO217" s="250">
        <f t="shared" si="53"/>
        <v>0</v>
      </c>
      <c r="AP217" s="311">
        <v>1411</v>
      </c>
      <c r="AQ217" s="251" t="e">
        <f t="shared" si="54"/>
        <v>#DIV/0!</v>
      </c>
      <c r="AR217" s="133" t="e">
        <f t="shared" si="55"/>
        <v>#DIV/0!</v>
      </c>
    </row>
    <row r="218" spans="4:44" ht="51.75" customHeight="1">
      <c r="D218" s="1">
        <v>212</v>
      </c>
      <c r="AO218" s="250">
        <f t="shared" si="53"/>
        <v>0</v>
      </c>
      <c r="AP218" s="311">
        <v>1412</v>
      </c>
      <c r="AQ218" s="251" t="e">
        <f t="shared" si="54"/>
        <v>#DIV/0!</v>
      </c>
      <c r="AR218" s="133" t="e">
        <f t="shared" si="55"/>
        <v>#DIV/0!</v>
      </c>
    </row>
    <row r="219" spans="4:44" ht="51.75" customHeight="1">
      <c r="D219" s="1">
        <v>213</v>
      </c>
      <c r="AO219" s="250">
        <f t="shared" si="53"/>
        <v>0</v>
      </c>
      <c r="AP219" s="311">
        <v>1413</v>
      </c>
      <c r="AQ219" s="251" t="e">
        <f t="shared" si="54"/>
        <v>#DIV/0!</v>
      </c>
      <c r="AR219" s="133" t="e">
        <f t="shared" si="55"/>
        <v>#DIV/0!</v>
      </c>
    </row>
    <row r="220" spans="4:44" ht="51.75" customHeight="1">
      <c r="D220" s="1">
        <v>214</v>
      </c>
      <c r="AO220" s="250">
        <f t="shared" si="53"/>
        <v>0</v>
      </c>
      <c r="AP220" s="311">
        <v>1414</v>
      </c>
      <c r="AQ220" s="251" t="e">
        <f t="shared" si="54"/>
        <v>#DIV/0!</v>
      </c>
      <c r="AR220" s="133" t="e">
        <f t="shared" si="55"/>
        <v>#DIV/0!</v>
      </c>
    </row>
    <row r="221" spans="4:44" ht="51.75" customHeight="1">
      <c r="D221" s="1">
        <v>215</v>
      </c>
      <c r="AO221" s="250">
        <f t="shared" si="53"/>
        <v>0</v>
      </c>
      <c r="AP221" s="311">
        <v>1415</v>
      </c>
      <c r="AQ221" s="251" t="e">
        <f t="shared" si="54"/>
        <v>#DIV/0!</v>
      </c>
      <c r="AR221" s="133" t="e">
        <f t="shared" si="55"/>
        <v>#DIV/0!</v>
      </c>
    </row>
    <row r="222" spans="4:44" ht="51.75" customHeight="1">
      <c r="D222" s="1">
        <v>216</v>
      </c>
      <c r="AO222" s="250">
        <f t="shared" si="53"/>
        <v>0</v>
      </c>
      <c r="AP222" s="311">
        <v>1416</v>
      </c>
      <c r="AQ222" s="251" t="e">
        <f t="shared" si="54"/>
        <v>#DIV/0!</v>
      </c>
      <c r="AR222" s="133" t="e">
        <f t="shared" si="55"/>
        <v>#DIV/0!</v>
      </c>
    </row>
    <row r="223" spans="4:44" ht="51.75" customHeight="1">
      <c r="D223" s="1">
        <v>217</v>
      </c>
      <c r="AO223" s="250">
        <f t="shared" si="53"/>
        <v>0</v>
      </c>
      <c r="AP223" s="311">
        <v>1417</v>
      </c>
      <c r="AQ223" s="251" t="e">
        <f t="shared" si="54"/>
        <v>#DIV/0!</v>
      </c>
      <c r="AR223" s="133" t="e">
        <f t="shared" si="55"/>
        <v>#DIV/0!</v>
      </c>
    </row>
    <row r="224" spans="4:44" ht="51.75" customHeight="1">
      <c r="D224" s="1">
        <v>218</v>
      </c>
      <c r="AO224" s="250">
        <f t="shared" si="53"/>
        <v>0</v>
      </c>
      <c r="AP224" s="311">
        <v>1418</v>
      </c>
      <c r="AQ224" s="251" t="e">
        <f t="shared" si="54"/>
        <v>#DIV/0!</v>
      </c>
      <c r="AR224" s="133" t="e">
        <f t="shared" si="55"/>
        <v>#DIV/0!</v>
      </c>
    </row>
    <row r="225" spans="4:44" ht="51.75" customHeight="1">
      <c r="D225" s="1">
        <v>219</v>
      </c>
      <c r="AO225" s="250">
        <f t="shared" si="53"/>
        <v>0</v>
      </c>
      <c r="AP225" s="311">
        <v>1419</v>
      </c>
      <c r="AQ225" s="251" t="e">
        <f t="shared" si="54"/>
        <v>#DIV/0!</v>
      </c>
      <c r="AR225" s="133" t="e">
        <f t="shared" si="55"/>
        <v>#DIV/0!</v>
      </c>
    </row>
    <row r="226" spans="4:44" ht="51.75" customHeight="1">
      <c r="D226" s="1">
        <v>220</v>
      </c>
      <c r="AO226" s="250">
        <f t="shared" si="53"/>
        <v>0</v>
      </c>
      <c r="AP226" s="311">
        <v>1420</v>
      </c>
      <c r="AQ226" s="251" t="e">
        <f t="shared" si="54"/>
        <v>#DIV/0!</v>
      </c>
      <c r="AR226" s="133" t="e">
        <f t="shared" si="55"/>
        <v>#DIV/0!</v>
      </c>
    </row>
    <row r="227" spans="4:44" ht="51.75" customHeight="1">
      <c r="D227" s="1">
        <v>221</v>
      </c>
      <c r="AO227" s="250">
        <f t="shared" si="53"/>
        <v>0</v>
      </c>
      <c r="AP227" s="311">
        <v>1421</v>
      </c>
      <c r="AQ227" s="251" t="e">
        <f t="shared" si="54"/>
        <v>#DIV/0!</v>
      </c>
      <c r="AR227" s="133" t="e">
        <f t="shared" si="55"/>
        <v>#DIV/0!</v>
      </c>
    </row>
    <row r="228" spans="4:44" ht="51.75" customHeight="1">
      <c r="D228" s="1">
        <v>222</v>
      </c>
      <c r="AO228" s="250">
        <f t="shared" si="53"/>
        <v>0</v>
      </c>
      <c r="AP228" s="311">
        <v>1422</v>
      </c>
      <c r="AQ228" s="251" t="e">
        <f t="shared" si="54"/>
        <v>#DIV/0!</v>
      </c>
      <c r="AR228" s="133" t="e">
        <f t="shared" si="55"/>
        <v>#DIV/0!</v>
      </c>
    </row>
    <row r="229" spans="4:44" ht="51.75" customHeight="1">
      <c r="D229" s="1">
        <v>223</v>
      </c>
      <c r="AO229" s="250">
        <f t="shared" si="53"/>
        <v>0</v>
      </c>
      <c r="AP229" s="311">
        <v>1423</v>
      </c>
      <c r="AQ229" s="251" t="e">
        <f t="shared" si="54"/>
        <v>#DIV/0!</v>
      </c>
      <c r="AR229" s="133" t="e">
        <f t="shared" si="55"/>
        <v>#DIV/0!</v>
      </c>
    </row>
    <row r="230" spans="4:44" ht="51.75" customHeight="1">
      <c r="D230" s="1">
        <v>224</v>
      </c>
      <c r="AO230" s="250">
        <f t="shared" si="53"/>
        <v>0</v>
      </c>
      <c r="AP230" s="311">
        <v>1424</v>
      </c>
      <c r="AQ230" s="251" t="e">
        <f t="shared" si="54"/>
        <v>#DIV/0!</v>
      </c>
      <c r="AR230" s="133" t="e">
        <f t="shared" si="55"/>
        <v>#DIV/0!</v>
      </c>
    </row>
    <row r="231" spans="4:44" ht="51.75" customHeight="1">
      <c r="D231" s="1">
        <v>225</v>
      </c>
      <c r="AO231" s="250">
        <f t="shared" si="53"/>
        <v>0</v>
      </c>
      <c r="AP231" s="311">
        <v>1425</v>
      </c>
      <c r="AQ231" s="251" t="e">
        <f t="shared" si="54"/>
        <v>#DIV/0!</v>
      </c>
      <c r="AR231" s="133" t="e">
        <f t="shared" si="55"/>
        <v>#DIV/0!</v>
      </c>
    </row>
    <row r="232" spans="4:44" ht="51.75" customHeight="1">
      <c r="D232" s="1">
        <v>226</v>
      </c>
      <c r="AO232" s="250">
        <f t="shared" si="53"/>
        <v>0</v>
      </c>
      <c r="AP232" s="311">
        <v>1426</v>
      </c>
      <c r="AQ232" s="251" t="e">
        <f t="shared" si="54"/>
        <v>#DIV/0!</v>
      </c>
      <c r="AR232" s="133" t="e">
        <f t="shared" si="55"/>
        <v>#DIV/0!</v>
      </c>
    </row>
    <row r="233" spans="4:44" ht="51.75" customHeight="1">
      <c r="D233" s="1">
        <v>227</v>
      </c>
      <c r="AO233" s="250">
        <f t="shared" si="53"/>
        <v>0</v>
      </c>
      <c r="AP233" s="311">
        <v>1427</v>
      </c>
      <c r="AQ233" s="251" t="e">
        <f t="shared" si="54"/>
        <v>#DIV/0!</v>
      </c>
      <c r="AR233" s="133" t="e">
        <f t="shared" si="55"/>
        <v>#DIV/0!</v>
      </c>
    </row>
    <row r="234" spans="4:44" ht="51.75" customHeight="1">
      <c r="D234" s="1">
        <v>228</v>
      </c>
      <c r="AO234" s="250">
        <f t="shared" si="53"/>
        <v>0</v>
      </c>
      <c r="AP234" s="311">
        <v>1428</v>
      </c>
      <c r="AQ234" s="251" t="e">
        <f t="shared" si="54"/>
        <v>#DIV/0!</v>
      </c>
      <c r="AR234" s="133" t="e">
        <f t="shared" si="55"/>
        <v>#DIV/0!</v>
      </c>
    </row>
    <row r="235" spans="4:44" ht="51.75" customHeight="1">
      <c r="D235" s="1">
        <v>229</v>
      </c>
      <c r="AO235" s="250">
        <f t="shared" si="53"/>
        <v>0</v>
      </c>
      <c r="AP235" s="311">
        <v>1429</v>
      </c>
      <c r="AQ235" s="251" t="e">
        <f t="shared" si="54"/>
        <v>#DIV/0!</v>
      </c>
      <c r="AR235" s="133" t="e">
        <f t="shared" si="55"/>
        <v>#DIV/0!</v>
      </c>
    </row>
    <row r="236" spans="4:44" ht="51.75" customHeight="1">
      <c r="D236" s="1">
        <v>230</v>
      </c>
      <c r="AO236" s="250">
        <f t="shared" si="53"/>
        <v>0</v>
      </c>
      <c r="AP236" s="311">
        <v>1430</v>
      </c>
      <c r="AQ236" s="251" t="e">
        <f t="shared" si="54"/>
        <v>#DIV/0!</v>
      </c>
      <c r="AR236" s="133" t="e">
        <f t="shared" si="55"/>
        <v>#DIV/0!</v>
      </c>
    </row>
    <row r="237" spans="4:44" ht="51.75" customHeight="1">
      <c r="D237" s="1">
        <v>231</v>
      </c>
      <c r="AO237" s="250">
        <f t="shared" si="53"/>
        <v>0</v>
      </c>
      <c r="AP237" s="311">
        <v>1431</v>
      </c>
      <c r="AQ237" s="251" t="e">
        <f t="shared" si="54"/>
        <v>#DIV/0!</v>
      </c>
      <c r="AR237" s="133" t="e">
        <f t="shared" si="55"/>
        <v>#DIV/0!</v>
      </c>
    </row>
    <row r="238" spans="4:44" ht="51.75" customHeight="1">
      <c r="D238" s="1">
        <v>232</v>
      </c>
      <c r="AO238" s="250">
        <f t="shared" si="53"/>
        <v>0</v>
      </c>
      <c r="AP238" s="311">
        <v>1432</v>
      </c>
      <c r="AQ238" s="251" t="e">
        <f t="shared" si="54"/>
        <v>#DIV/0!</v>
      </c>
      <c r="AR238" s="133" t="e">
        <f t="shared" si="55"/>
        <v>#DIV/0!</v>
      </c>
    </row>
    <row r="239" spans="4:44" ht="51.75" customHeight="1">
      <c r="D239" s="1">
        <v>233</v>
      </c>
      <c r="AO239" s="250">
        <f t="shared" si="53"/>
        <v>0</v>
      </c>
      <c r="AP239" s="311">
        <v>1433</v>
      </c>
      <c r="AQ239" s="251" t="e">
        <f t="shared" si="54"/>
        <v>#DIV/0!</v>
      </c>
      <c r="AR239" s="133" t="e">
        <f t="shared" si="55"/>
        <v>#DIV/0!</v>
      </c>
    </row>
    <row r="240" spans="4:44" ht="51.75" customHeight="1">
      <c r="D240" s="1">
        <v>234</v>
      </c>
      <c r="AO240" s="250">
        <f t="shared" si="53"/>
        <v>0</v>
      </c>
      <c r="AP240" s="311">
        <v>1434</v>
      </c>
      <c r="AQ240" s="251" t="e">
        <f t="shared" si="54"/>
        <v>#DIV/0!</v>
      </c>
      <c r="AR240" s="133" t="e">
        <f t="shared" si="55"/>
        <v>#DIV/0!</v>
      </c>
    </row>
    <row r="241" spans="4:44" ht="51.75" customHeight="1">
      <c r="D241" s="1">
        <v>235</v>
      </c>
      <c r="AO241" s="250">
        <f t="shared" si="53"/>
        <v>0</v>
      </c>
      <c r="AP241" s="311">
        <v>1435</v>
      </c>
      <c r="AQ241" s="251" t="e">
        <f t="shared" si="54"/>
        <v>#DIV/0!</v>
      </c>
      <c r="AR241" s="133" t="e">
        <f t="shared" si="55"/>
        <v>#DIV/0!</v>
      </c>
    </row>
    <row r="242" spans="4:44" ht="51.75" customHeight="1">
      <c r="D242" s="1">
        <v>236</v>
      </c>
      <c r="AO242" s="250">
        <f t="shared" si="53"/>
        <v>0</v>
      </c>
      <c r="AP242" s="311">
        <v>1436</v>
      </c>
      <c r="AQ242" s="251" t="e">
        <f t="shared" si="54"/>
        <v>#DIV/0!</v>
      </c>
      <c r="AR242" s="133" t="e">
        <f t="shared" si="55"/>
        <v>#DIV/0!</v>
      </c>
    </row>
    <row r="243" spans="4:44" ht="51.75" customHeight="1">
      <c r="D243" s="1">
        <v>237</v>
      </c>
      <c r="AO243" s="250">
        <f t="shared" si="53"/>
        <v>0</v>
      </c>
      <c r="AP243" s="311">
        <v>1437</v>
      </c>
      <c r="AQ243" s="251" t="e">
        <f t="shared" si="54"/>
        <v>#DIV/0!</v>
      </c>
      <c r="AR243" s="133" t="e">
        <f t="shared" si="55"/>
        <v>#DIV/0!</v>
      </c>
    </row>
    <row r="244" spans="4:44" ht="51.75" customHeight="1">
      <c r="D244" s="1">
        <v>238</v>
      </c>
      <c r="AO244" s="250">
        <f t="shared" si="53"/>
        <v>0</v>
      </c>
      <c r="AP244" s="311">
        <v>1438</v>
      </c>
      <c r="AQ244" s="251" t="e">
        <f t="shared" si="54"/>
        <v>#DIV/0!</v>
      </c>
      <c r="AR244" s="133" t="e">
        <f t="shared" si="55"/>
        <v>#DIV/0!</v>
      </c>
    </row>
    <row r="245" spans="4:44" ht="51.75" customHeight="1">
      <c r="D245" s="1">
        <v>239</v>
      </c>
      <c r="AO245" s="250">
        <f t="shared" si="53"/>
        <v>0</v>
      </c>
      <c r="AP245" s="311">
        <v>1439</v>
      </c>
      <c r="AQ245" s="251" t="e">
        <f t="shared" si="54"/>
        <v>#DIV/0!</v>
      </c>
      <c r="AR245" s="133" t="e">
        <f t="shared" si="55"/>
        <v>#DIV/0!</v>
      </c>
    </row>
    <row r="246" spans="4:44" ht="51.75" customHeight="1">
      <c r="D246" s="1">
        <v>240</v>
      </c>
      <c r="AO246" s="250">
        <f t="shared" si="53"/>
        <v>0</v>
      </c>
      <c r="AP246" s="311">
        <v>1440</v>
      </c>
      <c r="AQ246" s="251" t="e">
        <f t="shared" si="54"/>
        <v>#DIV/0!</v>
      </c>
      <c r="AR246" s="133" t="e">
        <f t="shared" si="55"/>
        <v>#DIV/0!</v>
      </c>
    </row>
    <row r="247" spans="4:44" ht="51.75" customHeight="1">
      <c r="D247" s="1">
        <v>241</v>
      </c>
      <c r="AO247" s="250">
        <f t="shared" si="53"/>
        <v>0</v>
      </c>
      <c r="AP247" s="311">
        <v>1441</v>
      </c>
      <c r="AQ247" s="251" t="e">
        <f t="shared" si="54"/>
        <v>#DIV/0!</v>
      </c>
      <c r="AR247" s="133" t="e">
        <f t="shared" si="55"/>
        <v>#DIV/0!</v>
      </c>
    </row>
    <row r="248" spans="4:44" ht="51.75" customHeight="1">
      <c r="D248" s="1">
        <v>242</v>
      </c>
      <c r="AO248" s="250">
        <f t="shared" si="53"/>
        <v>0</v>
      </c>
      <c r="AP248" s="311">
        <v>1442</v>
      </c>
      <c r="AQ248" s="251" t="e">
        <f t="shared" si="54"/>
        <v>#DIV/0!</v>
      </c>
      <c r="AR248" s="133" t="e">
        <f t="shared" si="55"/>
        <v>#DIV/0!</v>
      </c>
    </row>
    <row r="249" spans="4:44" ht="51.75" customHeight="1">
      <c r="D249" s="1">
        <v>243</v>
      </c>
      <c r="AO249" s="250">
        <f t="shared" si="53"/>
        <v>0</v>
      </c>
      <c r="AP249" s="311">
        <v>1443</v>
      </c>
      <c r="AQ249" s="251" t="e">
        <f t="shared" si="54"/>
        <v>#DIV/0!</v>
      </c>
      <c r="AR249" s="133" t="e">
        <f t="shared" si="55"/>
        <v>#DIV/0!</v>
      </c>
    </row>
    <row r="250" spans="4:44" ht="51.75" customHeight="1">
      <c r="D250" s="1">
        <v>244</v>
      </c>
      <c r="AO250" s="250">
        <f t="shared" si="53"/>
        <v>0</v>
      </c>
      <c r="AP250" s="311">
        <v>1444</v>
      </c>
      <c r="AQ250" s="251" t="e">
        <f t="shared" si="54"/>
        <v>#DIV/0!</v>
      </c>
      <c r="AR250" s="133" t="e">
        <f t="shared" si="55"/>
        <v>#DIV/0!</v>
      </c>
    </row>
    <row r="251" spans="4:44" ht="51.75" customHeight="1">
      <c r="D251" s="1">
        <v>245</v>
      </c>
      <c r="AO251" s="250">
        <f t="shared" si="53"/>
        <v>0</v>
      </c>
      <c r="AP251" s="311">
        <v>1445</v>
      </c>
      <c r="AQ251" s="251" t="e">
        <f t="shared" si="54"/>
        <v>#DIV/0!</v>
      </c>
      <c r="AR251" s="133" t="e">
        <f t="shared" si="55"/>
        <v>#DIV/0!</v>
      </c>
    </row>
    <row r="252" spans="4:44" ht="51.75" customHeight="1">
      <c r="D252" s="1">
        <v>246</v>
      </c>
      <c r="AO252" s="250">
        <f t="shared" si="53"/>
        <v>0</v>
      </c>
      <c r="AP252" s="311">
        <v>1446</v>
      </c>
      <c r="AQ252" s="251" t="e">
        <f t="shared" si="54"/>
        <v>#DIV/0!</v>
      </c>
      <c r="AR252" s="133" t="e">
        <f t="shared" si="55"/>
        <v>#DIV/0!</v>
      </c>
    </row>
    <row r="253" spans="4:44" ht="51.75" customHeight="1">
      <c r="D253" s="1">
        <v>247</v>
      </c>
      <c r="AO253" s="250">
        <f t="shared" si="53"/>
        <v>0</v>
      </c>
      <c r="AP253" s="311">
        <v>1447</v>
      </c>
      <c r="AQ253" s="251" t="e">
        <f t="shared" si="54"/>
        <v>#DIV/0!</v>
      </c>
      <c r="AR253" s="133" t="e">
        <f t="shared" si="55"/>
        <v>#DIV/0!</v>
      </c>
    </row>
    <row r="254" spans="4:44" ht="51.75" customHeight="1">
      <c r="D254" s="1">
        <v>248</v>
      </c>
      <c r="AO254" s="250">
        <f t="shared" si="53"/>
        <v>0</v>
      </c>
      <c r="AP254" s="311">
        <v>1448</v>
      </c>
      <c r="AQ254" s="251" t="e">
        <f t="shared" si="54"/>
        <v>#DIV/0!</v>
      </c>
      <c r="AR254" s="133" t="e">
        <f t="shared" si="55"/>
        <v>#DIV/0!</v>
      </c>
    </row>
    <row r="255" spans="4:44" ht="51.75" customHeight="1">
      <c r="D255" s="1">
        <v>249</v>
      </c>
      <c r="AO255" s="250">
        <f t="shared" si="53"/>
        <v>0</v>
      </c>
      <c r="AP255" s="311">
        <v>1449</v>
      </c>
      <c r="AQ255" s="251" t="e">
        <f t="shared" si="54"/>
        <v>#DIV/0!</v>
      </c>
      <c r="AR255" s="133" t="e">
        <f t="shared" si="55"/>
        <v>#DIV/0!</v>
      </c>
    </row>
    <row r="256" spans="4:44" ht="51.75" customHeight="1">
      <c r="D256" s="1">
        <v>250</v>
      </c>
      <c r="AO256" s="250">
        <f t="shared" si="53"/>
        <v>0</v>
      </c>
      <c r="AP256" s="311">
        <v>1450</v>
      </c>
      <c r="AQ256" s="251" t="e">
        <f t="shared" si="54"/>
        <v>#DIV/0!</v>
      </c>
      <c r="AR256" s="133" t="e">
        <f t="shared" si="55"/>
        <v>#DIV/0!</v>
      </c>
    </row>
    <row r="257" spans="4:44" ht="51.75" customHeight="1">
      <c r="D257" s="1">
        <v>251</v>
      </c>
      <c r="AO257" s="250">
        <f t="shared" si="53"/>
        <v>0</v>
      </c>
      <c r="AP257" s="311">
        <v>1451</v>
      </c>
      <c r="AQ257" s="251" t="e">
        <f t="shared" si="54"/>
        <v>#DIV/0!</v>
      </c>
      <c r="AR257" s="133" t="e">
        <f t="shared" si="55"/>
        <v>#DIV/0!</v>
      </c>
    </row>
    <row r="258" spans="4:44" ht="51.75" customHeight="1">
      <c r="D258" s="1">
        <v>252</v>
      </c>
      <c r="AO258" s="250">
        <f t="shared" si="53"/>
        <v>0</v>
      </c>
      <c r="AP258" s="311">
        <v>1452</v>
      </c>
      <c r="AQ258" s="251" t="e">
        <f t="shared" si="54"/>
        <v>#DIV/0!</v>
      </c>
      <c r="AR258" s="133" t="e">
        <f t="shared" si="55"/>
        <v>#DIV/0!</v>
      </c>
    </row>
    <row r="259" spans="4:44" ht="51.75" customHeight="1">
      <c r="D259" s="1">
        <v>253</v>
      </c>
      <c r="AO259" s="250">
        <f t="shared" si="53"/>
        <v>0</v>
      </c>
      <c r="AP259" s="311">
        <v>1453</v>
      </c>
      <c r="AQ259" s="251" t="e">
        <f t="shared" si="54"/>
        <v>#DIV/0!</v>
      </c>
      <c r="AR259" s="133" t="e">
        <f t="shared" si="55"/>
        <v>#DIV/0!</v>
      </c>
    </row>
    <row r="260" spans="4:44" ht="51.75" customHeight="1">
      <c r="D260" s="1">
        <v>254</v>
      </c>
      <c r="AO260" s="250">
        <f t="shared" si="53"/>
        <v>0</v>
      </c>
      <c r="AP260" s="311">
        <v>1454</v>
      </c>
      <c r="AQ260" s="251" t="e">
        <f t="shared" si="54"/>
        <v>#DIV/0!</v>
      </c>
      <c r="AR260" s="133" t="e">
        <f t="shared" si="55"/>
        <v>#DIV/0!</v>
      </c>
    </row>
    <row r="261" spans="4:44" ht="51.75" customHeight="1">
      <c r="D261" s="1">
        <v>255</v>
      </c>
      <c r="AO261" s="250">
        <f t="shared" si="53"/>
        <v>0</v>
      </c>
      <c r="AP261" s="311">
        <v>1455</v>
      </c>
      <c r="AQ261" s="251" t="e">
        <f t="shared" si="54"/>
        <v>#DIV/0!</v>
      </c>
      <c r="AR261" s="133" t="e">
        <f t="shared" si="55"/>
        <v>#DIV/0!</v>
      </c>
    </row>
    <row r="262" spans="4:44" ht="51.75" customHeight="1">
      <c r="D262" s="1">
        <v>256</v>
      </c>
      <c r="AO262" s="250">
        <f t="shared" si="53"/>
        <v>0</v>
      </c>
      <c r="AP262" s="311">
        <v>1456</v>
      </c>
      <c r="AQ262" s="251" t="e">
        <f t="shared" si="54"/>
        <v>#DIV/0!</v>
      </c>
      <c r="AR262" s="133" t="e">
        <f t="shared" si="55"/>
        <v>#DIV/0!</v>
      </c>
    </row>
    <row r="263" spans="4:44" ht="51.75" customHeight="1">
      <c r="D263" s="1">
        <v>257</v>
      </c>
      <c r="AO263" s="250">
        <f t="shared" ref="AO263:AO269" si="56">SUM(AK263:AN263)</f>
        <v>0</v>
      </c>
      <c r="AP263" s="311">
        <v>1457</v>
      </c>
      <c r="AQ263" s="251" t="e">
        <f t="shared" ref="AQ263:AQ269" si="57">AP263/Z263</f>
        <v>#DIV/0!</v>
      </c>
      <c r="AR263" s="133" t="e">
        <f t="shared" ref="AR263:AR269" si="58">IF(AQ263&lt;=500,"3",IF(AQ263&lt;=2000,"2",IF(AQ263&lt;=5000,"1","0")))</f>
        <v>#DIV/0!</v>
      </c>
    </row>
    <row r="264" spans="4:44" ht="51.75" customHeight="1">
      <c r="D264" s="1">
        <v>258</v>
      </c>
      <c r="AO264" s="250">
        <f t="shared" si="56"/>
        <v>0</v>
      </c>
      <c r="AP264" s="311">
        <v>1458</v>
      </c>
      <c r="AQ264" s="251" t="e">
        <f t="shared" si="57"/>
        <v>#DIV/0!</v>
      </c>
      <c r="AR264" s="133" t="e">
        <f t="shared" si="58"/>
        <v>#DIV/0!</v>
      </c>
    </row>
    <row r="265" spans="4:44" ht="51.75" customHeight="1">
      <c r="D265" s="1">
        <v>259</v>
      </c>
      <c r="AO265" s="250">
        <f t="shared" si="56"/>
        <v>0</v>
      </c>
      <c r="AP265" s="311">
        <v>1459</v>
      </c>
      <c r="AQ265" s="251" t="e">
        <f t="shared" si="57"/>
        <v>#DIV/0!</v>
      </c>
      <c r="AR265" s="133" t="e">
        <f t="shared" si="58"/>
        <v>#DIV/0!</v>
      </c>
    </row>
    <row r="266" spans="4:44" ht="51.75" customHeight="1">
      <c r="D266" s="1">
        <v>260</v>
      </c>
      <c r="AO266" s="250">
        <f t="shared" si="56"/>
        <v>0</v>
      </c>
      <c r="AP266" s="311">
        <v>1460</v>
      </c>
      <c r="AQ266" s="251" t="e">
        <f t="shared" si="57"/>
        <v>#DIV/0!</v>
      </c>
      <c r="AR266" s="133" t="e">
        <f t="shared" si="58"/>
        <v>#DIV/0!</v>
      </c>
    </row>
    <row r="267" spans="4:44" ht="51.75" customHeight="1">
      <c r="D267" s="1">
        <v>261</v>
      </c>
      <c r="AO267" s="250">
        <f t="shared" si="56"/>
        <v>0</v>
      </c>
      <c r="AP267" s="311">
        <v>1461</v>
      </c>
      <c r="AQ267" s="251" t="e">
        <f t="shared" si="57"/>
        <v>#DIV/0!</v>
      </c>
      <c r="AR267" s="133" t="e">
        <f t="shared" si="58"/>
        <v>#DIV/0!</v>
      </c>
    </row>
    <row r="268" spans="4:44" ht="51.75" customHeight="1">
      <c r="D268" s="1">
        <v>262</v>
      </c>
      <c r="AO268" s="250">
        <f t="shared" si="56"/>
        <v>0</v>
      </c>
      <c r="AP268" s="311">
        <v>1462</v>
      </c>
      <c r="AQ268" s="251" t="e">
        <f t="shared" si="57"/>
        <v>#DIV/0!</v>
      </c>
      <c r="AR268" s="133" t="e">
        <f t="shared" si="58"/>
        <v>#DIV/0!</v>
      </c>
    </row>
    <row r="269" spans="4:44" ht="51.75" customHeight="1">
      <c r="D269" s="1">
        <v>263</v>
      </c>
      <c r="AO269" s="250">
        <f t="shared" si="56"/>
        <v>0</v>
      </c>
      <c r="AP269" s="311">
        <v>1463</v>
      </c>
      <c r="AQ269" s="251" t="e">
        <f t="shared" si="57"/>
        <v>#DIV/0!</v>
      </c>
      <c r="AR269" s="133" t="e">
        <f t="shared" si="58"/>
        <v>#DIV/0!</v>
      </c>
    </row>
    <row r="270" spans="4:44" ht="51.75" customHeight="1">
      <c r="D270" s="1">
        <v>264</v>
      </c>
    </row>
    <row r="271" spans="4:44" ht="51.75" customHeight="1">
      <c r="D271" s="1">
        <v>265</v>
      </c>
    </row>
    <row r="272" spans="4:44" ht="51.75" customHeight="1">
      <c r="D272" s="1">
        <v>266</v>
      </c>
    </row>
    <row r="273" spans="4:4" ht="51.75" customHeight="1">
      <c r="D273" s="1">
        <v>267</v>
      </c>
    </row>
    <row r="274" spans="4:4" ht="51.75" customHeight="1">
      <c r="D274" s="1">
        <v>268</v>
      </c>
    </row>
    <row r="275" spans="4:4" ht="51.75" customHeight="1">
      <c r="D275" s="1">
        <v>269</v>
      </c>
    </row>
    <row r="276" spans="4:4" ht="51.75" customHeight="1">
      <c r="D276" s="1">
        <v>270</v>
      </c>
    </row>
    <row r="277" spans="4:4" ht="51.75" customHeight="1">
      <c r="D277" s="1">
        <v>271</v>
      </c>
    </row>
    <row r="278" spans="4:4" ht="51.75" customHeight="1">
      <c r="D278" s="1">
        <v>272</v>
      </c>
    </row>
    <row r="279" spans="4:4" ht="51.75" customHeight="1">
      <c r="D279" s="1">
        <v>273</v>
      </c>
    </row>
    <row r="280" spans="4:4" ht="51.75" customHeight="1">
      <c r="D280" s="1">
        <v>274</v>
      </c>
    </row>
    <row r="281" spans="4:4" ht="51.75" customHeight="1">
      <c r="D281" s="1">
        <v>275</v>
      </c>
    </row>
    <row r="282" spans="4:4" ht="51.75" customHeight="1">
      <c r="D282" s="1">
        <v>276</v>
      </c>
    </row>
    <row r="283" spans="4:4" ht="51.75" customHeight="1">
      <c r="D283" s="1">
        <v>277</v>
      </c>
    </row>
    <row r="284" spans="4:4" ht="51.75" customHeight="1">
      <c r="D284" s="1">
        <v>278</v>
      </c>
    </row>
    <row r="285" spans="4:4" ht="51.75" customHeight="1">
      <c r="D285" s="1">
        <v>279</v>
      </c>
    </row>
    <row r="286" spans="4:4" ht="51.75" customHeight="1">
      <c r="D286" s="1">
        <v>280</v>
      </c>
    </row>
    <row r="287" spans="4:4" ht="51.75" customHeight="1">
      <c r="D287" s="1">
        <v>281</v>
      </c>
    </row>
    <row r="288" spans="4:4" ht="51.75" customHeight="1">
      <c r="D288" s="1">
        <v>282</v>
      </c>
    </row>
    <row r="289" spans="4:4" ht="51.75" customHeight="1">
      <c r="D289" s="1">
        <v>283</v>
      </c>
    </row>
    <row r="290" spans="4:4" ht="51.75" customHeight="1">
      <c r="D290" s="1">
        <v>284</v>
      </c>
    </row>
    <row r="291" spans="4:4" ht="51.75" customHeight="1">
      <c r="D291" s="1">
        <v>285</v>
      </c>
    </row>
    <row r="292" spans="4:4" ht="51.75" customHeight="1">
      <c r="D292" s="1">
        <v>286</v>
      </c>
    </row>
    <row r="293" spans="4:4" ht="51.75" customHeight="1">
      <c r="D293" s="1">
        <v>287</v>
      </c>
    </row>
    <row r="294" spans="4:4" ht="51.75" customHeight="1">
      <c r="D294" s="1">
        <v>288</v>
      </c>
    </row>
    <row r="295" spans="4:4" ht="51.75" customHeight="1">
      <c r="D295" s="1">
        <v>289</v>
      </c>
    </row>
    <row r="296" spans="4:4" ht="51.75" customHeight="1">
      <c r="D296" s="1">
        <v>290</v>
      </c>
    </row>
    <row r="297" spans="4:4" ht="51.75" customHeight="1">
      <c r="D297" s="1">
        <v>291</v>
      </c>
    </row>
    <row r="298" spans="4:4" ht="51.75" customHeight="1">
      <c r="D298" s="1">
        <v>292</v>
      </c>
    </row>
    <row r="299" spans="4:4" ht="51.75" customHeight="1">
      <c r="D299" s="1">
        <v>293</v>
      </c>
    </row>
    <row r="300" spans="4:4" ht="51.75" customHeight="1">
      <c r="D300" s="1">
        <v>294</v>
      </c>
    </row>
    <row r="301" spans="4:4" ht="51.75" customHeight="1">
      <c r="D301" s="1">
        <v>295</v>
      </c>
    </row>
    <row r="302" spans="4:4" ht="51.75" customHeight="1">
      <c r="D302" s="1">
        <v>296</v>
      </c>
    </row>
    <row r="303" spans="4:4" ht="51.75" customHeight="1">
      <c r="D303" s="1">
        <v>297</v>
      </c>
    </row>
    <row r="304" spans="4:4" ht="51.75" customHeight="1">
      <c r="D304" s="1">
        <v>298</v>
      </c>
    </row>
    <row r="305" spans="4:4" ht="51.75" customHeight="1">
      <c r="D305" s="1">
        <v>299</v>
      </c>
    </row>
    <row r="306" spans="4:4" ht="51.75" customHeight="1">
      <c r="D306" s="1">
        <v>300</v>
      </c>
    </row>
    <row r="307" spans="4:4" ht="51.75" customHeight="1">
      <c r="D307" s="1">
        <v>301</v>
      </c>
    </row>
    <row r="308" spans="4:4" ht="51.75" customHeight="1">
      <c r="D308" s="1">
        <v>302</v>
      </c>
    </row>
    <row r="309" spans="4:4" ht="51.75" customHeight="1">
      <c r="D309" s="1">
        <v>303</v>
      </c>
    </row>
    <row r="310" spans="4:4" ht="51.75" customHeight="1">
      <c r="D310" s="1">
        <v>304</v>
      </c>
    </row>
    <row r="311" spans="4:4" ht="51.75" customHeight="1">
      <c r="D311" s="1">
        <v>305</v>
      </c>
    </row>
    <row r="312" spans="4:4" ht="51.75" customHeight="1">
      <c r="D312" s="1">
        <v>306</v>
      </c>
    </row>
    <row r="313" spans="4:4" ht="51.75" customHeight="1">
      <c r="D313" s="1">
        <v>307</v>
      </c>
    </row>
    <row r="314" spans="4:4" ht="51.75" customHeight="1">
      <c r="D314" s="1">
        <v>308</v>
      </c>
    </row>
    <row r="315" spans="4:4" ht="51.75" customHeight="1">
      <c r="D315" s="1">
        <v>309</v>
      </c>
    </row>
    <row r="316" spans="4:4" ht="51.75" customHeight="1">
      <c r="D316" s="1">
        <v>310</v>
      </c>
    </row>
    <row r="317" spans="4:4" ht="51.75" customHeight="1">
      <c r="D317" s="1">
        <v>311</v>
      </c>
    </row>
    <row r="318" spans="4:4" ht="51.75" customHeight="1">
      <c r="D318" s="1">
        <v>312</v>
      </c>
    </row>
    <row r="319" spans="4:4" ht="51.75" customHeight="1">
      <c r="D319" s="1">
        <v>313</v>
      </c>
    </row>
    <row r="320" spans="4:4" ht="51.75" customHeight="1">
      <c r="D320" s="1">
        <v>314</v>
      </c>
    </row>
    <row r="321" spans="4:4" ht="51.75" customHeight="1">
      <c r="D321" s="1">
        <v>315</v>
      </c>
    </row>
    <row r="322" spans="4:4" ht="51.75" customHeight="1">
      <c r="D322" s="1">
        <v>316</v>
      </c>
    </row>
    <row r="323" spans="4:4" ht="51.75" customHeight="1">
      <c r="D323" s="1">
        <v>317</v>
      </c>
    </row>
    <row r="324" spans="4:4" ht="51.75" customHeight="1">
      <c r="D324" s="1">
        <v>318</v>
      </c>
    </row>
    <row r="325" spans="4:4" ht="51.75" customHeight="1">
      <c r="D325" s="1">
        <v>319</v>
      </c>
    </row>
    <row r="326" spans="4:4" ht="51.75" customHeight="1">
      <c r="D326" s="1">
        <v>320</v>
      </c>
    </row>
    <row r="327" spans="4:4" ht="51.75" customHeight="1">
      <c r="D327" s="1">
        <v>321</v>
      </c>
    </row>
    <row r="328" spans="4:4" ht="51.75" customHeight="1">
      <c r="D328" s="1">
        <v>322</v>
      </c>
    </row>
    <row r="329" spans="4:4" ht="51.75" customHeight="1">
      <c r="D329" s="1">
        <v>323</v>
      </c>
    </row>
    <row r="330" spans="4:4" ht="51.75" customHeight="1">
      <c r="D330" s="1">
        <v>324</v>
      </c>
    </row>
    <row r="331" spans="4:4" ht="51.75" customHeight="1">
      <c r="D331" s="1">
        <v>325</v>
      </c>
    </row>
    <row r="332" spans="4:4" ht="51.75" customHeight="1">
      <c r="D332" s="1">
        <v>326</v>
      </c>
    </row>
    <row r="333" spans="4:4" ht="51.75" customHeight="1">
      <c r="D333" s="1">
        <v>327</v>
      </c>
    </row>
    <row r="334" spans="4:4" ht="51.75" customHeight="1">
      <c r="D334" s="1">
        <v>328</v>
      </c>
    </row>
    <row r="335" spans="4:4" ht="51.75" customHeight="1">
      <c r="D335" s="1">
        <v>329</v>
      </c>
    </row>
    <row r="336" spans="4:4" ht="51.75" customHeight="1">
      <c r="D336" s="1">
        <v>330</v>
      </c>
    </row>
    <row r="337" spans="4:4" ht="51.75" customHeight="1">
      <c r="D337" s="1">
        <v>331</v>
      </c>
    </row>
    <row r="338" spans="4:4" ht="51.75" customHeight="1">
      <c r="D338" s="1">
        <v>332</v>
      </c>
    </row>
    <row r="339" spans="4:4" ht="51.75" customHeight="1">
      <c r="D339" s="1">
        <v>333</v>
      </c>
    </row>
    <row r="340" spans="4:4" ht="51.75" customHeight="1">
      <c r="D340" s="1">
        <v>334</v>
      </c>
    </row>
    <row r="341" spans="4:4" ht="51.75" customHeight="1">
      <c r="D341" s="1">
        <v>335</v>
      </c>
    </row>
    <row r="342" spans="4:4" ht="51.75" customHeight="1">
      <c r="D342" s="1">
        <v>336</v>
      </c>
    </row>
    <row r="343" spans="4:4" ht="51.75" customHeight="1">
      <c r="D343" s="1">
        <v>337</v>
      </c>
    </row>
    <row r="344" spans="4:4" ht="51.75" customHeight="1">
      <c r="D344" s="1">
        <v>338</v>
      </c>
    </row>
    <row r="345" spans="4:4" ht="51.75" customHeight="1">
      <c r="D345" s="1">
        <v>339</v>
      </c>
    </row>
    <row r="346" spans="4:4" ht="51.75" customHeight="1">
      <c r="D346" s="1">
        <v>340</v>
      </c>
    </row>
    <row r="347" spans="4:4" ht="51.75" customHeight="1">
      <c r="D347" s="1">
        <v>341</v>
      </c>
    </row>
    <row r="348" spans="4:4" ht="51.75" customHeight="1">
      <c r="D348" s="1">
        <v>342</v>
      </c>
    </row>
    <row r="349" spans="4:4" ht="51.75" customHeight="1">
      <c r="D349" s="1">
        <v>343</v>
      </c>
    </row>
    <row r="350" spans="4:4" ht="51.75" customHeight="1">
      <c r="D350" s="1">
        <v>344</v>
      </c>
    </row>
    <row r="351" spans="4:4" ht="51.75" customHeight="1">
      <c r="D351" s="1">
        <v>345</v>
      </c>
    </row>
    <row r="352" spans="4:4" ht="51.75" customHeight="1">
      <c r="D352" s="1">
        <v>346</v>
      </c>
    </row>
    <row r="353" spans="4:4" ht="51.75" customHeight="1">
      <c r="D353" s="1">
        <v>347</v>
      </c>
    </row>
    <row r="354" spans="4:4" ht="51.75" customHeight="1">
      <c r="D354" s="1">
        <v>348</v>
      </c>
    </row>
    <row r="355" spans="4:4" ht="51.75" customHeight="1">
      <c r="D355" s="1">
        <v>349</v>
      </c>
    </row>
    <row r="356" spans="4:4" ht="51.75" customHeight="1">
      <c r="D356" s="1">
        <v>350</v>
      </c>
    </row>
    <row r="357" spans="4:4" ht="51.75" customHeight="1">
      <c r="D357" s="1">
        <v>351</v>
      </c>
    </row>
    <row r="358" spans="4:4" ht="51.75" customHeight="1">
      <c r="D358" s="1">
        <v>352</v>
      </c>
    </row>
    <row r="359" spans="4:4" ht="51.75" customHeight="1">
      <c r="D359" s="1">
        <v>353</v>
      </c>
    </row>
    <row r="360" spans="4:4" ht="51.75" customHeight="1">
      <c r="D360" s="1">
        <v>354</v>
      </c>
    </row>
    <row r="361" spans="4:4" ht="51.75" customHeight="1">
      <c r="D361" s="1">
        <v>355</v>
      </c>
    </row>
    <row r="362" spans="4:4" ht="51.75" customHeight="1">
      <c r="D362" s="1">
        <v>356</v>
      </c>
    </row>
    <row r="363" spans="4:4" ht="51.75" customHeight="1">
      <c r="D363" s="1">
        <v>357</v>
      </c>
    </row>
    <row r="364" spans="4:4" ht="51.75" customHeight="1">
      <c r="D364" s="1">
        <v>358</v>
      </c>
    </row>
    <row r="365" spans="4:4" ht="51.75" customHeight="1">
      <c r="D365" s="1">
        <v>359</v>
      </c>
    </row>
    <row r="366" spans="4:4" ht="51.75" customHeight="1">
      <c r="D366" s="1">
        <v>360</v>
      </c>
    </row>
    <row r="367" spans="4:4" ht="51.75" customHeight="1">
      <c r="D367" s="1">
        <v>361</v>
      </c>
    </row>
    <row r="368" spans="4:4" ht="51.75" customHeight="1">
      <c r="D368" s="1">
        <v>362</v>
      </c>
    </row>
    <row r="369" spans="4:4" ht="51.75" customHeight="1">
      <c r="D369" s="1">
        <v>363</v>
      </c>
    </row>
    <row r="370" spans="4:4" ht="51.75" customHeight="1">
      <c r="D370" s="1">
        <v>364</v>
      </c>
    </row>
    <row r="371" spans="4:4" ht="51.75" customHeight="1">
      <c r="D371" s="1">
        <v>365</v>
      </c>
    </row>
    <row r="372" spans="4:4" ht="51.75" customHeight="1">
      <c r="D372" s="1">
        <v>366</v>
      </c>
    </row>
    <row r="373" spans="4:4" ht="51.75" customHeight="1">
      <c r="D373" s="1">
        <v>367</v>
      </c>
    </row>
    <row r="374" spans="4:4" ht="51.75" customHeight="1">
      <c r="D374" s="1">
        <v>368</v>
      </c>
    </row>
    <row r="375" spans="4:4" ht="51.75" customHeight="1">
      <c r="D375" s="1">
        <v>369</v>
      </c>
    </row>
    <row r="376" spans="4:4" ht="51.75" customHeight="1">
      <c r="D376" s="1">
        <v>370</v>
      </c>
    </row>
    <row r="377" spans="4:4" ht="47.25" customHeight="1">
      <c r="D377" s="1">
        <v>371</v>
      </c>
    </row>
    <row r="378" spans="4:4" ht="47.25" customHeight="1">
      <c r="D378" s="1">
        <v>372</v>
      </c>
    </row>
    <row r="379" spans="4:4" ht="47.25" customHeight="1">
      <c r="D379" s="1">
        <v>373</v>
      </c>
    </row>
    <row r="380" spans="4:4" ht="47.25" customHeight="1">
      <c r="D380" s="1">
        <v>374</v>
      </c>
    </row>
    <row r="381" spans="4:4" ht="47.25" customHeight="1">
      <c r="D381" s="1">
        <v>375</v>
      </c>
    </row>
    <row r="382" spans="4:4" ht="47.25" customHeight="1">
      <c r="D382" s="1">
        <v>376</v>
      </c>
    </row>
    <row r="383" spans="4:4" ht="47.25" customHeight="1">
      <c r="D383" s="1">
        <v>377</v>
      </c>
    </row>
    <row r="384" spans="4:4" ht="47.25" customHeight="1">
      <c r="D384" s="1">
        <v>378</v>
      </c>
    </row>
    <row r="385" spans="4:4" ht="47.25" customHeight="1">
      <c r="D385" s="1">
        <v>379</v>
      </c>
    </row>
    <row r="386" spans="4:4" ht="47.25" customHeight="1">
      <c r="D386" s="1">
        <v>380</v>
      </c>
    </row>
    <row r="387" spans="4:4" ht="47.25" customHeight="1">
      <c r="D387" s="1">
        <v>381</v>
      </c>
    </row>
    <row r="388" spans="4:4" ht="47.25" customHeight="1">
      <c r="D388" s="1">
        <v>382</v>
      </c>
    </row>
    <row r="389" spans="4:4" ht="47.25" customHeight="1">
      <c r="D389" s="1">
        <v>383</v>
      </c>
    </row>
    <row r="390" spans="4:4" ht="47.25" customHeight="1">
      <c r="D390" s="1">
        <v>384</v>
      </c>
    </row>
    <row r="391" spans="4:4" ht="47.25" customHeight="1">
      <c r="D391" s="1">
        <v>385</v>
      </c>
    </row>
    <row r="392" spans="4:4" ht="47.25" customHeight="1">
      <c r="D392" s="1">
        <v>386</v>
      </c>
    </row>
    <row r="393" spans="4:4" ht="47.25" customHeight="1">
      <c r="D393" s="1">
        <v>387</v>
      </c>
    </row>
    <row r="394" spans="4:4" ht="47.25" customHeight="1">
      <c r="D394" s="1">
        <v>388</v>
      </c>
    </row>
    <row r="395" spans="4:4" ht="47.25" customHeight="1">
      <c r="D395" s="1">
        <v>389</v>
      </c>
    </row>
    <row r="396" spans="4:4" ht="47.25" customHeight="1">
      <c r="D396" s="1">
        <v>390</v>
      </c>
    </row>
    <row r="397" spans="4:4" ht="47.25" customHeight="1">
      <c r="D397" s="1">
        <v>391</v>
      </c>
    </row>
    <row r="398" spans="4:4" ht="47.25" customHeight="1">
      <c r="D398" s="1">
        <v>392</v>
      </c>
    </row>
    <row r="399" spans="4:4" ht="47.25" customHeight="1">
      <c r="D399" s="1">
        <v>393</v>
      </c>
    </row>
    <row r="400" spans="4:4" ht="47.25" customHeight="1">
      <c r="D400" s="1">
        <v>394</v>
      </c>
    </row>
    <row r="401" spans="4:4" ht="47.25" customHeight="1">
      <c r="D401" s="1">
        <v>395</v>
      </c>
    </row>
    <row r="402" spans="4:4" ht="47.25" customHeight="1">
      <c r="D402" s="1">
        <v>396</v>
      </c>
    </row>
    <row r="403" spans="4:4" ht="47.25" customHeight="1">
      <c r="D403" s="1">
        <v>397</v>
      </c>
    </row>
    <row r="404" spans="4:4" ht="47.25" customHeight="1">
      <c r="D404" s="1">
        <v>398</v>
      </c>
    </row>
    <row r="405" spans="4:4" ht="47.25" customHeight="1">
      <c r="D405" s="1">
        <v>399</v>
      </c>
    </row>
    <row r="406" spans="4:4" ht="47.25" customHeight="1">
      <c r="D406" s="1">
        <v>400</v>
      </c>
    </row>
    <row r="407" spans="4:4" ht="47.25" customHeight="1">
      <c r="D407" s="1">
        <v>401</v>
      </c>
    </row>
    <row r="408" spans="4:4" ht="47.25" customHeight="1">
      <c r="D408" s="1">
        <v>402</v>
      </c>
    </row>
    <row r="409" spans="4:4" ht="47.25" customHeight="1">
      <c r="D409" s="1">
        <v>403</v>
      </c>
    </row>
    <row r="410" spans="4:4" ht="47.25" customHeight="1">
      <c r="D410" s="1">
        <v>404</v>
      </c>
    </row>
    <row r="411" spans="4:4" ht="47.25" customHeight="1">
      <c r="D411" s="1">
        <v>405</v>
      </c>
    </row>
    <row r="412" spans="4:4" ht="47.25" customHeight="1">
      <c r="D412" s="1">
        <v>406</v>
      </c>
    </row>
    <row r="413" spans="4:4" ht="47.25" customHeight="1">
      <c r="D413" s="1">
        <v>407</v>
      </c>
    </row>
    <row r="414" spans="4:4" ht="47.25" customHeight="1">
      <c r="D414" s="1">
        <v>408</v>
      </c>
    </row>
    <row r="415" spans="4:4" ht="47.25" customHeight="1">
      <c r="D415" s="1">
        <v>409</v>
      </c>
    </row>
    <row r="416" spans="4:4" ht="47.25" customHeight="1">
      <c r="D416" s="1">
        <v>410</v>
      </c>
    </row>
    <row r="417" spans="4:4" ht="47.25" customHeight="1">
      <c r="D417" s="1">
        <v>411</v>
      </c>
    </row>
    <row r="418" spans="4:4" ht="47.25" customHeight="1">
      <c r="D418" s="1">
        <v>412</v>
      </c>
    </row>
    <row r="419" spans="4:4" ht="47.25" customHeight="1">
      <c r="D419" s="1">
        <v>413</v>
      </c>
    </row>
    <row r="420" spans="4:4" ht="47.25" customHeight="1">
      <c r="D420" s="1">
        <v>414</v>
      </c>
    </row>
    <row r="421" spans="4:4" ht="47.25" customHeight="1">
      <c r="D421" s="1">
        <v>415</v>
      </c>
    </row>
    <row r="422" spans="4:4" ht="47.25" customHeight="1">
      <c r="D422" s="1">
        <v>416</v>
      </c>
    </row>
    <row r="423" spans="4:4" ht="47.25" customHeight="1">
      <c r="D423" s="1">
        <v>417</v>
      </c>
    </row>
    <row r="424" spans="4:4" ht="47.25" customHeight="1">
      <c r="D424" s="1">
        <v>418</v>
      </c>
    </row>
    <row r="425" spans="4:4" ht="47.25" customHeight="1">
      <c r="D425" s="1">
        <v>419</v>
      </c>
    </row>
    <row r="426" spans="4:4" ht="47.25" customHeight="1">
      <c r="D426" s="1">
        <v>420</v>
      </c>
    </row>
    <row r="427" spans="4:4" ht="47.25" customHeight="1">
      <c r="D427" s="1">
        <v>421</v>
      </c>
    </row>
    <row r="428" spans="4:4" ht="47.25" customHeight="1">
      <c r="D428" s="1">
        <v>422</v>
      </c>
    </row>
    <row r="429" spans="4:4" ht="47.25" customHeight="1">
      <c r="D429" s="1">
        <v>423</v>
      </c>
    </row>
    <row r="430" spans="4:4" ht="47.25" customHeight="1">
      <c r="D430" s="1">
        <v>424</v>
      </c>
    </row>
    <row r="431" spans="4:4" ht="47.25" customHeight="1">
      <c r="D431" s="1">
        <v>425</v>
      </c>
    </row>
    <row r="432" spans="4:4" ht="47.25" customHeight="1">
      <c r="D432" s="1">
        <v>426</v>
      </c>
    </row>
    <row r="433" spans="4:4" ht="47.25" customHeight="1">
      <c r="D433" s="1">
        <v>427</v>
      </c>
    </row>
    <row r="434" spans="4:4" ht="47.25" customHeight="1">
      <c r="D434" s="1">
        <v>428</v>
      </c>
    </row>
    <row r="435" spans="4:4" ht="47.25" customHeight="1">
      <c r="D435" s="1">
        <v>429</v>
      </c>
    </row>
    <row r="436" spans="4:4" ht="47.25" customHeight="1">
      <c r="D436" s="1">
        <v>430</v>
      </c>
    </row>
    <row r="437" spans="4:4" ht="47.25" customHeight="1">
      <c r="D437" s="1">
        <v>431</v>
      </c>
    </row>
    <row r="438" spans="4:4" ht="47.25" customHeight="1">
      <c r="D438" s="1">
        <v>432</v>
      </c>
    </row>
    <row r="439" spans="4:4" ht="47.25" customHeight="1">
      <c r="D439" s="1">
        <v>433</v>
      </c>
    </row>
    <row r="440" spans="4:4" ht="47.25" customHeight="1">
      <c r="D440" s="1">
        <v>434</v>
      </c>
    </row>
    <row r="441" spans="4:4" ht="47.25" customHeight="1">
      <c r="D441" s="1">
        <v>435</v>
      </c>
    </row>
    <row r="442" spans="4:4" ht="47.25" customHeight="1">
      <c r="D442" s="1">
        <v>436</v>
      </c>
    </row>
    <row r="443" spans="4:4" ht="47.25" customHeight="1">
      <c r="D443" s="1">
        <v>437</v>
      </c>
    </row>
    <row r="444" spans="4:4" ht="47.25" customHeight="1">
      <c r="D444" s="1">
        <v>438</v>
      </c>
    </row>
    <row r="445" spans="4:4" ht="47.25" customHeight="1">
      <c r="D445" s="1">
        <v>439</v>
      </c>
    </row>
    <row r="446" spans="4:4" ht="47.25" customHeight="1">
      <c r="D446" s="1">
        <v>440</v>
      </c>
    </row>
    <row r="447" spans="4:4" ht="47.25" customHeight="1">
      <c r="D447" s="1">
        <v>441</v>
      </c>
    </row>
    <row r="448" spans="4:4" ht="47.25" customHeight="1">
      <c r="D448" s="1">
        <v>442</v>
      </c>
    </row>
    <row r="449" spans="4:4" ht="47.25" customHeight="1">
      <c r="D449" s="1">
        <v>443</v>
      </c>
    </row>
    <row r="450" spans="4:4" ht="47.25" customHeight="1">
      <c r="D450" s="1">
        <v>444</v>
      </c>
    </row>
    <row r="451" spans="4:4" ht="47.25" customHeight="1">
      <c r="D451" s="1">
        <v>445</v>
      </c>
    </row>
    <row r="452" spans="4:4" ht="47.25" customHeight="1">
      <c r="D452" s="1">
        <v>446</v>
      </c>
    </row>
    <row r="453" spans="4:4" ht="47.25" customHeight="1">
      <c r="D453" s="1">
        <v>447</v>
      </c>
    </row>
    <row r="454" spans="4:4" ht="47.25" customHeight="1">
      <c r="D454" s="1">
        <v>448</v>
      </c>
    </row>
    <row r="455" spans="4:4" ht="47.25" customHeight="1">
      <c r="D455" s="1">
        <v>449</v>
      </c>
    </row>
    <row r="456" spans="4:4" ht="47.25" customHeight="1">
      <c r="D456" s="1">
        <v>450</v>
      </c>
    </row>
    <row r="457" spans="4:4" ht="47.25" customHeight="1">
      <c r="D457" s="1">
        <v>451</v>
      </c>
    </row>
    <row r="458" spans="4:4" ht="47.25" customHeight="1">
      <c r="D458" s="1">
        <v>452</v>
      </c>
    </row>
    <row r="459" spans="4:4" ht="47.25" customHeight="1">
      <c r="D459" s="1">
        <v>453</v>
      </c>
    </row>
    <row r="460" spans="4:4" ht="47.25" customHeight="1">
      <c r="D460" s="1">
        <v>454</v>
      </c>
    </row>
    <row r="461" spans="4:4" ht="47.25" customHeight="1">
      <c r="D461" s="1">
        <v>455</v>
      </c>
    </row>
    <row r="462" spans="4:4" ht="47.25" customHeight="1">
      <c r="D462" s="1">
        <v>456</v>
      </c>
    </row>
    <row r="463" spans="4:4" ht="47.25" customHeight="1">
      <c r="D463" s="1">
        <v>457</v>
      </c>
    </row>
    <row r="464" spans="4:4" ht="47.25" customHeight="1">
      <c r="D464" s="1">
        <v>458</v>
      </c>
    </row>
    <row r="465" spans="4:4" ht="47.25" customHeight="1">
      <c r="D465" s="1">
        <v>459</v>
      </c>
    </row>
    <row r="466" spans="4:4" ht="47.25" customHeight="1">
      <c r="D466" s="1">
        <v>460</v>
      </c>
    </row>
    <row r="467" spans="4:4" ht="47.25" customHeight="1">
      <c r="D467" s="1">
        <v>461</v>
      </c>
    </row>
    <row r="468" spans="4:4" ht="47.25" customHeight="1">
      <c r="D468" s="1">
        <v>462</v>
      </c>
    </row>
    <row r="469" spans="4:4" ht="47.25" customHeight="1">
      <c r="D469" s="1">
        <v>463</v>
      </c>
    </row>
    <row r="470" spans="4:4" ht="47.25" customHeight="1">
      <c r="D470" s="1">
        <v>464</v>
      </c>
    </row>
    <row r="471" spans="4:4" ht="47.25" customHeight="1">
      <c r="D471" s="1">
        <v>465</v>
      </c>
    </row>
    <row r="472" spans="4:4" ht="47.25" customHeight="1">
      <c r="D472" s="1">
        <v>466</v>
      </c>
    </row>
    <row r="473" spans="4:4" ht="47.25" customHeight="1">
      <c r="D473" s="1">
        <v>467</v>
      </c>
    </row>
    <row r="474" spans="4:4" ht="47.25" customHeight="1">
      <c r="D474" s="1">
        <v>468</v>
      </c>
    </row>
    <row r="475" spans="4:4" ht="47.25" customHeight="1">
      <c r="D475" s="1">
        <v>469</v>
      </c>
    </row>
    <row r="476" spans="4:4" ht="47.25" customHeight="1">
      <c r="D476" s="1">
        <v>470</v>
      </c>
    </row>
    <row r="477" spans="4:4" ht="47.25" customHeight="1">
      <c r="D477" s="1">
        <v>471</v>
      </c>
    </row>
    <row r="478" spans="4:4" ht="47.25" customHeight="1">
      <c r="D478" s="1">
        <v>472</v>
      </c>
    </row>
    <row r="479" spans="4:4" ht="47.25" customHeight="1">
      <c r="D479" s="1">
        <v>473</v>
      </c>
    </row>
    <row r="480" spans="4:4" ht="47.25" customHeight="1">
      <c r="D480" s="1">
        <v>474</v>
      </c>
    </row>
    <row r="481" spans="4:4" ht="47.25" customHeight="1">
      <c r="D481" s="1">
        <v>475</v>
      </c>
    </row>
    <row r="482" spans="4:4" ht="47.25" customHeight="1">
      <c r="D482" s="1">
        <v>476</v>
      </c>
    </row>
    <row r="483" spans="4:4" ht="47.25" customHeight="1">
      <c r="D483" s="1">
        <v>477</v>
      </c>
    </row>
    <row r="484" spans="4:4" ht="47.25" customHeight="1">
      <c r="D484" s="1">
        <v>478</v>
      </c>
    </row>
    <row r="485" spans="4:4" ht="47.25" customHeight="1">
      <c r="D485" s="1">
        <v>479</v>
      </c>
    </row>
    <row r="486" spans="4:4" ht="47.25" customHeight="1">
      <c r="D486" s="1">
        <v>480</v>
      </c>
    </row>
    <row r="487" spans="4:4" ht="47.25" customHeight="1">
      <c r="D487" s="1">
        <v>481</v>
      </c>
    </row>
    <row r="488" spans="4:4" ht="47.25" customHeight="1">
      <c r="D488" s="1">
        <v>482</v>
      </c>
    </row>
    <row r="489" spans="4:4" ht="47.25" customHeight="1">
      <c r="D489" s="1">
        <v>483</v>
      </c>
    </row>
    <row r="490" spans="4:4" ht="47.25" customHeight="1">
      <c r="D490" s="1">
        <v>484</v>
      </c>
    </row>
    <row r="491" spans="4:4" ht="47.25" customHeight="1">
      <c r="D491" s="1">
        <v>485</v>
      </c>
    </row>
    <row r="492" spans="4:4" ht="47.25" customHeight="1">
      <c r="D492" s="1">
        <v>486</v>
      </c>
    </row>
    <row r="493" spans="4:4" ht="47.25" customHeight="1">
      <c r="D493" s="1">
        <v>487</v>
      </c>
    </row>
    <row r="494" spans="4:4" ht="47.25" customHeight="1">
      <c r="D494" s="1">
        <v>488</v>
      </c>
    </row>
    <row r="495" spans="4:4" ht="47.25" customHeight="1">
      <c r="D495" s="1">
        <v>489</v>
      </c>
    </row>
    <row r="496" spans="4:4" ht="47.25" customHeight="1">
      <c r="D496" s="1">
        <v>490</v>
      </c>
    </row>
    <row r="497" spans="4:4" ht="47.25" customHeight="1">
      <c r="D497" s="1">
        <v>491</v>
      </c>
    </row>
    <row r="498" spans="4:4" ht="47.25" customHeight="1">
      <c r="D498" s="1">
        <v>492</v>
      </c>
    </row>
    <row r="499" spans="4:4" ht="47.25" customHeight="1">
      <c r="D499" s="1">
        <v>493</v>
      </c>
    </row>
    <row r="500" spans="4:4" ht="47.25" customHeight="1">
      <c r="D500" s="1">
        <v>494</v>
      </c>
    </row>
    <row r="501" spans="4:4" ht="47.25" customHeight="1">
      <c r="D501" s="1">
        <v>495</v>
      </c>
    </row>
    <row r="502" spans="4:4" ht="47.25" customHeight="1">
      <c r="D502" s="1">
        <v>496</v>
      </c>
    </row>
    <row r="503" spans="4:4" ht="47.25" customHeight="1">
      <c r="D503" s="1">
        <v>497</v>
      </c>
    </row>
    <row r="504" spans="4:4" ht="47.25" customHeight="1">
      <c r="D504" s="1">
        <v>498</v>
      </c>
    </row>
    <row r="505" spans="4:4" ht="47.25" customHeight="1">
      <c r="D505" s="1">
        <v>499</v>
      </c>
    </row>
    <row r="506" spans="4:4" ht="47.25" customHeight="1">
      <c r="D506" s="1">
        <v>500</v>
      </c>
    </row>
    <row r="507" spans="4:4" ht="47.25" customHeight="1">
      <c r="D507" s="1">
        <v>501</v>
      </c>
    </row>
    <row r="508" spans="4:4" ht="47.25" customHeight="1">
      <c r="D508" s="1">
        <v>502</v>
      </c>
    </row>
    <row r="509" spans="4:4" ht="47.25" customHeight="1">
      <c r="D509" s="1">
        <v>503</v>
      </c>
    </row>
    <row r="510" spans="4:4" ht="47.25" customHeight="1">
      <c r="D510" s="1">
        <v>504</v>
      </c>
    </row>
    <row r="511" spans="4:4" ht="47.25" customHeight="1">
      <c r="D511" s="1">
        <v>505</v>
      </c>
    </row>
    <row r="512" spans="4:4" ht="47.25" customHeight="1">
      <c r="D512" s="1">
        <v>506</v>
      </c>
    </row>
    <row r="513" spans="4:4" ht="47.25" customHeight="1">
      <c r="D513" s="1">
        <v>507</v>
      </c>
    </row>
    <row r="514" spans="4:4" ht="47.25" customHeight="1">
      <c r="D514" s="1">
        <v>508</v>
      </c>
    </row>
    <row r="515" spans="4:4" ht="47.25" customHeight="1">
      <c r="D515" s="1">
        <v>509</v>
      </c>
    </row>
    <row r="516" spans="4:4" ht="47.25" customHeight="1">
      <c r="D516" s="1">
        <v>510</v>
      </c>
    </row>
    <row r="517" spans="4:4" ht="47.25" customHeight="1">
      <c r="D517" s="1">
        <v>511</v>
      </c>
    </row>
    <row r="518" spans="4:4" ht="47.25" customHeight="1">
      <c r="D518" s="1">
        <v>512</v>
      </c>
    </row>
    <row r="519" spans="4:4" ht="47.25" customHeight="1">
      <c r="D519" s="1">
        <v>513</v>
      </c>
    </row>
    <row r="520" spans="4:4" ht="47.25" customHeight="1">
      <c r="D520" s="1">
        <v>514</v>
      </c>
    </row>
    <row r="521" spans="4:4" ht="47.25" customHeight="1">
      <c r="D521" s="1">
        <v>515</v>
      </c>
    </row>
    <row r="522" spans="4:4" ht="47.25" customHeight="1">
      <c r="D522" s="1">
        <v>516</v>
      </c>
    </row>
    <row r="523" spans="4:4" ht="47.25" customHeight="1">
      <c r="D523" s="1">
        <v>517</v>
      </c>
    </row>
    <row r="524" spans="4:4" ht="47.25" customHeight="1">
      <c r="D524" s="1">
        <v>518</v>
      </c>
    </row>
    <row r="525" spans="4:4" ht="47.25" customHeight="1">
      <c r="D525" s="1">
        <v>519</v>
      </c>
    </row>
    <row r="526" spans="4:4" ht="47.25" customHeight="1">
      <c r="D526" s="1">
        <v>520</v>
      </c>
    </row>
    <row r="527" spans="4:4" ht="47.25" customHeight="1">
      <c r="D527" s="1">
        <v>521</v>
      </c>
    </row>
    <row r="528" spans="4:4" ht="47.25" customHeight="1">
      <c r="D528" s="1">
        <v>522</v>
      </c>
    </row>
    <row r="529" spans="4:4" ht="47.25" customHeight="1">
      <c r="D529" s="1">
        <v>523</v>
      </c>
    </row>
    <row r="530" spans="4:4" ht="47.25" customHeight="1">
      <c r="D530" s="1">
        <v>524</v>
      </c>
    </row>
    <row r="531" spans="4:4" ht="47.25" customHeight="1">
      <c r="D531" s="1">
        <v>525</v>
      </c>
    </row>
    <row r="532" spans="4:4" ht="47.25" customHeight="1">
      <c r="D532" s="1">
        <v>526</v>
      </c>
    </row>
    <row r="533" spans="4:4" ht="47.25" customHeight="1">
      <c r="D533" s="1">
        <v>527</v>
      </c>
    </row>
    <row r="534" spans="4:4" ht="47.25" customHeight="1">
      <c r="D534" s="1">
        <v>528</v>
      </c>
    </row>
    <row r="535" spans="4:4" ht="47.25" customHeight="1"/>
    <row r="536" spans="4:4" ht="47.25" customHeight="1"/>
    <row r="537" spans="4:4" ht="47.25" customHeight="1"/>
    <row r="538" spans="4:4" ht="47.25" customHeight="1"/>
    <row r="539" spans="4:4" ht="47.25" customHeight="1"/>
    <row r="540" spans="4:4" ht="47.25" customHeight="1"/>
    <row r="541" spans="4:4" ht="47.25" customHeight="1"/>
    <row r="542" spans="4:4" ht="47.25" customHeight="1"/>
    <row r="543" spans="4:4" ht="47.25" customHeight="1"/>
    <row r="544" spans="4:4" ht="47.25" customHeight="1"/>
    <row r="545" ht="47.25" customHeight="1"/>
    <row r="546" ht="47.25" customHeight="1"/>
    <row r="547" ht="47.25" customHeight="1"/>
    <row r="548" ht="47.25" customHeight="1"/>
    <row r="549" ht="47.25" customHeight="1"/>
    <row r="550" ht="47.25" customHeight="1"/>
    <row r="551" ht="47.25" customHeight="1"/>
    <row r="552" ht="47.25" customHeight="1"/>
    <row r="553" ht="47.25" customHeight="1"/>
    <row r="554" ht="47.25" customHeight="1"/>
    <row r="555" ht="47.25" customHeight="1"/>
    <row r="556" ht="47.25" customHeight="1"/>
    <row r="557" ht="47.25" customHeight="1"/>
    <row r="558" ht="47.25" customHeight="1"/>
    <row r="559" ht="47.25" customHeight="1"/>
    <row r="560" ht="47.25" customHeight="1"/>
    <row r="561" ht="47.25" customHeight="1"/>
    <row r="562" ht="47.25" customHeight="1"/>
    <row r="563" ht="47.25" customHeight="1"/>
    <row r="564" ht="47.25" customHeight="1"/>
    <row r="565" ht="47.25" customHeight="1"/>
    <row r="566" ht="47.25" customHeight="1"/>
    <row r="567" ht="47.25" customHeight="1"/>
    <row r="568" ht="47.25" customHeight="1"/>
    <row r="569" ht="47.25" customHeight="1"/>
    <row r="570" ht="47.25" customHeight="1"/>
    <row r="571" ht="47.25" customHeight="1"/>
    <row r="572" ht="47.25" customHeight="1"/>
    <row r="573" ht="47.25" customHeight="1"/>
    <row r="574" ht="47.25" customHeight="1"/>
    <row r="575" ht="47.25" customHeight="1"/>
    <row r="576" ht="47.25" customHeight="1"/>
    <row r="577" ht="47.25" customHeight="1"/>
    <row r="578" ht="47.25" customHeight="1"/>
    <row r="579" ht="47.25" customHeight="1"/>
    <row r="580" ht="47.25" customHeight="1"/>
    <row r="581" ht="47.25" customHeight="1"/>
    <row r="582" ht="47.25" customHeight="1"/>
    <row r="583" ht="47.25" customHeight="1"/>
    <row r="584" ht="47.25" customHeight="1"/>
    <row r="585" ht="47.25" customHeight="1"/>
    <row r="586" ht="47.25" customHeight="1"/>
    <row r="587" ht="47.25" customHeight="1"/>
    <row r="588" ht="47.25" customHeight="1"/>
    <row r="589" ht="47.25" customHeight="1"/>
    <row r="590" ht="47.25" customHeight="1"/>
    <row r="591" ht="47.25" customHeight="1"/>
    <row r="592" ht="47.25" customHeight="1"/>
    <row r="593" ht="47.25" customHeight="1"/>
    <row r="594" ht="47.25" customHeight="1"/>
    <row r="595" ht="47.25" customHeight="1"/>
    <row r="596" ht="47.25" customHeight="1"/>
    <row r="597" ht="47.25" customHeight="1"/>
    <row r="598" ht="47.25" customHeight="1"/>
    <row r="599" ht="47.25" customHeight="1"/>
    <row r="600" ht="47.25" customHeight="1"/>
    <row r="601" ht="47.25" customHeight="1"/>
    <row r="602" ht="47.25" customHeight="1"/>
    <row r="603" ht="47.25" customHeight="1"/>
    <row r="604" ht="47.25" customHeight="1"/>
    <row r="605" ht="47.25" customHeight="1"/>
    <row r="606" ht="47.25" customHeight="1"/>
    <row r="607" ht="47.25" customHeight="1"/>
    <row r="608" ht="47.25" customHeight="1"/>
    <row r="609" ht="47.25" customHeight="1"/>
    <row r="610" ht="47.25" customHeight="1"/>
    <row r="611" ht="47.25" customHeight="1"/>
    <row r="612" ht="47.25" customHeight="1"/>
    <row r="613" ht="47.25" customHeight="1"/>
    <row r="614" ht="47.25" customHeight="1"/>
    <row r="615" ht="47.25" customHeight="1"/>
    <row r="616" ht="47.25" customHeight="1"/>
    <row r="617" ht="47.25" customHeight="1"/>
    <row r="618" ht="47.25" customHeight="1"/>
    <row r="619" ht="47.25" customHeight="1"/>
    <row r="620" ht="47.25" customHeight="1"/>
    <row r="621" ht="47.25" customHeight="1"/>
    <row r="622" ht="47.25" customHeight="1"/>
    <row r="623" ht="47.25" customHeight="1"/>
    <row r="624" ht="47.25" customHeight="1"/>
    <row r="625" ht="47.25" customHeight="1"/>
    <row r="626" ht="47.25" customHeight="1"/>
    <row r="627" ht="47.25" customHeight="1"/>
    <row r="628" ht="47.25" customHeight="1"/>
    <row r="629" ht="47.25" customHeight="1"/>
    <row r="630" ht="47.25" customHeight="1"/>
    <row r="631" ht="47.25" customHeight="1"/>
    <row r="632" ht="47.25" customHeight="1"/>
    <row r="633" ht="47.25" customHeight="1"/>
    <row r="634" ht="47.25" customHeight="1"/>
    <row r="635" ht="47.25" customHeight="1"/>
    <row r="636" ht="47.25" customHeight="1"/>
    <row r="637" ht="47.25" customHeight="1"/>
    <row r="638" ht="47.25" customHeight="1"/>
    <row r="639" ht="47.25" customHeight="1"/>
    <row r="640" ht="47.25" customHeight="1"/>
    <row r="641" ht="47.25" customHeight="1"/>
    <row r="642" ht="47.25" customHeight="1"/>
    <row r="643" ht="47.25" customHeight="1"/>
    <row r="644" ht="47.25" customHeight="1"/>
    <row r="645" ht="47.25" customHeight="1"/>
    <row r="646" ht="47.25" customHeight="1"/>
    <row r="647" ht="47.25" customHeight="1"/>
    <row r="648" ht="47.25" customHeight="1"/>
    <row r="649" ht="47.25" customHeight="1"/>
    <row r="650" ht="47.25" customHeight="1"/>
    <row r="651" ht="47.25" customHeight="1"/>
    <row r="652" ht="47.25" customHeight="1"/>
    <row r="653" ht="47.25" customHeight="1"/>
    <row r="654" ht="47.25" customHeight="1"/>
    <row r="655" ht="47.25" customHeight="1"/>
    <row r="656" ht="47.25" customHeight="1"/>
    <row r="657" ht="47.25" customHeight="1"/>
    <row r="658" ht="47.25" customHeight="1"/>
    <row r="659" ht="47.25" customHeight="1"/>
    <row r="660" ht="47.25" customHeight="1"/>
    <row r="661" ht="47.25" customHeight="1"/>
    <row r="662" ht="47.25" customHeight="1"/>
    <row r="663" ht="47.25" customHeight="1"/>
    <row r="664" ht="47.25" customHeight="1"/>
    <row r="665" ht="47.25" customHeight="1"/>
    <row r="666" ht="47.25" customHeight="1"/>
    <row r="667" ht="47.25" customHeight="1"/>
    <row r="668" ht="47.25" customHeight="1"/>
    <row r="669" ht="47.25" customHeight="1"/>
    <row r="670" ht="47.25" customHeight="1"/>
    <row r="671" ht="47.25" customHeight="1"/>
    <row r="672" ht="47.25" customHeight="1"/>
    <row r="673" ht="47.25" customHeight="1"/>
    <row r="674" ht="47.25" customHeight="1"/>
    <row r="675" ht="47.25" customHeight="1"/>
    <row r="676" ht="47.25" customHeight="1"/>
    <row r="677" ht="47.25" customHeight="1"/>
    <row r="678" ht="47.25" customHeight="1"/>
    <row r="679" ht="47.25" customHeight="1"/>
    <row r="680" ht="47.25" customHeight="1"/>
    <row r="681" ht="47.25" customHeight="1"/>
    <row r="682" ht="47.25" customHeight="1"/>
    <row r="683" ht="47.25" customHeight="1"/>
    <row r="684" ht="47.25" customHeight="1"/>
    <row r="685" ht="47.25" customHeight="1"/>
    <row r="686" ht="47.25" customHeight="1"/>
    <row r="687" ht="47.25" customHeight="1"/>
    <row r="688" ht="47.25" customHeight="1"/>
    <row r="689" ht="47.25" customHeight="1"/>
    <row r="690" ht="47.25" customHeight="1"/>
    <row r="691" ht="47.25" customHeight="1"/>
    <row r="692" ht="47.25" customHeight="1"/>
    <row r="693" ht="47.25" customHeight="1"/>
    <row r="694" ht="47.25" customHeight="1"/>
    <row r="695" ht="47.25" customHeight="1"/>
    <row r="696" ht="47.25" customHeight="1"/>
    <row r="697" ht="47.25" customHeight="1"/>
    <row r="698" ht="47.25" customHeight="1"/>
    <row r="699" ht="47.25" customHeight="1"/>
    <row r="700" ht="47.25" customHeight="1"/>
    <row r="701" ht="47.25" customHeight="1"/>
    <row r="702" ht="47.25" customHeight="1"/>
    <row r="703" ht="47.25" customHeight="1"/>
    <row r="704" ht="47.25" customHeight="1"/>
    <row r="705" ht="47.25" customHeight="1"/>
    <row r="706" ht="47.25" customHeight="1"/>
    <row r="707" ht="47.25" customHeight="1"/>
    <row r="708" ht="47.25" customHeight="1"/>
    <row r="709" ht="47.25" customHeight="1"/>
    <row r="710" ht="47.25" customHeight="1"/>
    <row r="711" ht="47.25" customHeight="1"/>
    <row r="712" ht="47.25" customHeight="1"/>
    <row r="713" ht="47.25" customHeight="1"/>
    <row r="714" ht="47.25" customHeight="1"/>
    <row r="715" ht="47.25" customHeight="1"/>
    <row r="716" ht="47.25" customHeight="1"/>
    <row r="717" ht="47.25" customHeight="1"/>
    <row r="718" ht="47.25" customHeight="1"/>
    <row r="719" ht="47.25" customHeight="1"/>
    <row r="720" ht="47.25" customHeight="1"/>
    <row r="721" ht="47.25" customHeight="1"/>
    <row r="722" ht="47.25" customHeight="1"/>
    <row r="723" ht="47.25" customHeight="1"/>
    <row r="724" ht="47.25" customHeight="1"/>
    <row r="725" ht="47.25" customHeight="1"/>
    <row r="726" ht="47.25" customHeight="1"/>
    <row r="727" ht="47.25" customHeight="1"/>
    <row r="728" ht="47.25" customHeight="1"/>
    <row r="729" ht="47.25" customHeight="1"/>
    <row r="730" ht="47.25" customHeight="1"/>
    <row r="65536" spans="1:1" ht="5.65" customHeight="1">
      <c r="A65536" s="1" t="s">
        <v>1539</v>
      </c>
    </row>
  </sheetData>
  <autoFilter ref="B5:GZ6"/>
  <conditionalFormatting sqref="E1:E6 E51:E65536">
    <cfRule type="duplicateValues" dxfId="18" priority="279" stopIfTrue="1"/>
  </conditionalFormatting>
  <conditionalFormatting sqref="E1:F6 E51:F65536">
    <cfRule type="duplicateValues" dxfId="17" priority="276" stopIfTrue="1"/>
  </conditionalFormatting>
  <conditionalFormatting sqref="B6">
    <cfRule type="duplicateValues" dxfId="16" priority="262"/>
  </conditionalFormatting>
  <conditionalFormatting sqref="J1:J6 J51:J134 J162:J65536">
    <cfRule type="duplicateValues" dxfId="15" priority="557" stopIfTrue="1"/>
  </conditionalFormatting>
  <conditionalFormatting sqref="B1:B6 B51:B65536">
    <cfRule type="duplicateValues" dxfId="14" priority="560" stopIfTrue="1"/>
  </conditionalFormatting>
  <conditionalFormatting sqref="E7:E50">
    <cfRule type="duplicateValues" dxfId="13" priority="3" stopIfTrue="1"/>
  </conditionalFormatting>
  <conditionalFormatting sqref="E7:F50">
    <cfRule type="duplicateValues" dxfId="12" priority="2" stopIfTrue="1"/>
  </conditionalFormatting>
  <conditionalFormatting sqref="B7:B50">
    <cfRule type="duplicateValues" dxfId="11" priority="1"/>
  </conditionalFormatting>
  <conditionalFormatting sqref="J7:J50">
    <cfRule type="duplicateValues" dxfId="10" priority="4" stopIfTrue="1"/>
  </conditionalFormatting>
  <conditionalFormatting sqref="B7:B50">
    <cfRule type="duplicateValues" dxfId="9" priority="5" stopIfTrue="1"/>
  </conditionalFormatting>
  <hyperlinks>
    <hyperlink ref="O38" r:id="rId1"/>
    <hyperlink ref="O17" r:id="rId2"/>
    <hyperlink ref="O35" r:id="rId3"/>
    <hyperlink ref="O61" r:id="rId4"/>
    <hyperlink ref="O42" r:id="rId5"/>
    <hyperlink ref="O49" r:id="rId6"/>
    <hyperlink ref="O47" r:id="rId7"/>
    <hyperlink ref="O70" r:id="rId8"/>
    <hyperlink ref="O81" r:id="rId9"/>
    <hyperlink ref="O39" r:id="rId10"/>
    <hyperlink ref="O36" r:id="rId11"/>
    <hyperlink ref="O101" r:id="rId12"/>
    <hyperlink ref="O60" r:id="rId13"/>
    <hyperlink ref="O88" r:id="rId14"/>
    <hyperlink ref="O71" r:id="rId15"/>
    <hyperlink ref="O69" r:id="rId16"/>
    <hyperlink ref="O15" r:id="rId17"/>
    <hyperlink ref="O59" r:id="rId18"/>
    <hyperlink ref="O37" r:id="rId19"/>
    <hyperlink ref="O62" r:id="rId20"/>
    <hyperlink ref="O82" r:id="rId21"/>
    <hyperlink ref="O20" r:id="rId22"/>
    <hyperlink ref="O29" r:id="rId23"/>
    <hyperlink ref="O16" r:id="rId24"/>
    <hyperlink ref="O76" r:id="rId25"/>
    <hyperlink ref="O90" r:id="rId26"/>
    <hyperlink ref="O23" r:id="rId27"/>
    <hyperlink ref="O93" r:id="rId28"/>
    <hyperlink ref="O48" r:id="rId29"/>
    <hyperlink ref="O58" r:id="rId30"/>
    <hyperlink ref="O102" r:id="rId31"/>
    <hyperlink ref="O66" r:id="rId32"/>
    <hyperlink ref="O100" r:id="rId33"/>
    <hyperlink ref="O96" r:id="rId34"/>
    <hyperlink ref="O108" r:id="rId35"/>
    <hyperlink ref="O106" r:id="rId36"/>
    <hyperlink ref="O104" r:id="rId37"/>
    <hyperlink ref="O73" r:id="rId38"/>
    <hyperlink ref="O92" r:id="rId39"/>
    <hyperlink ref="O14" r:id="rId40"/>
    <hyperlink ref="O7" r:id="rId41"/>
    <hyperlink ref="O32" r:id="rId42"/>
    <hyperlink ref="O19" r:id="rId43"/>
    <hyperlink ref="O11" r:id="rId44"/>
    <hyperlink ref="O13" r:id="rId45"/>
    <hyperlink ref="O86" r:id="rId46"/>
    <hyperlink ref="O22" r:id="rId47"/>
    <hyperlink ref="O30" r:id="rId48"/>
    <hyperlink ref="O8" r:id="rId49"/>
    <hyperlink ref="O99" r:id="rId50"/>
    <hyperlink ref="O45" r:id="rId51"/>
    <hyperlink ref="O89" r:id="rId52"/>
    <hyperlink ref="O78" r:id="rId53"/>
    <hyperlink ref="O91" r:id="rId54"/>
    <hyperlink ref="O34" r:id="rId55"/>
    <hyperlink ref="O10" r:id="rId56"/>
    <hyperlink ref="O57" r:id="rId57"/>
    <hyperlink ref="O77" r:id="rId58"/>
    <hyperlink ref="O56" r:id="rId59"/>
    <hyperlink ref="O46" r:id="rId60"/>
    <hyperlink ref="O103" r:id="rId61"/>
    <hyperlink ref="O9" r:id="rId62"/>
    <hyperlink ref="O25" r:id="rId63"/>
    <hyperlink ref="O85" r:id="rId64"/>
    <hyperlink ref="O28" r:id="rId65"/>
    <hyperlink ref="O21" r:id="rId66"/>
    <hyperlink ref="O83" r:id="rId67"/>
    <hyperlink ref="O26" r:id="rId68"/>
    <hyperlink ref="O79" r:id="rId69"/>
    <hyperlink ref="O43" r:id="rId70"/>
    <hyperlink ref="O97" r:id="rId71"/>
    <hyperlink ref="O98" r:id="rId72"/>
    <hyperlink ref="O63" r:id="rId73"/>
    <hyperlink ref="O75" r:id="rId74"/>
    <hyperlink ref="O31" r:id="rId75"/>
    <hyperlink ref="O53" r:id="rId76"/>
    <hyperlink ref="O55" r:id="rId77"/>
    <hyperlink ref="O33" r:id="rId78"/>
    <hyperlink ref="O50" r:id="rId79"/>
    <hyperlink ref="O84" r:id="rId80"/>
    <hyperlink ref="O51" r:id="rId81"/>
    <hyperlink ref="O41" r:id="rId82"/>
    <hyperlink ref="O68" r:id="rId83"/>
    <hyperlink ref="O18" r:id="rId84"/>
    <hyperlink ref="O95" r:id="rId85"/>
    <hyperlink ref="O94" r:id="rId86"/>
    <hyperlink ref="O105" r:id="rId87"/>
    <hyperlink ref="O65" r:id="rId88"/>
    <hyperlink ref="O12" r:id="rId89"/>
    <hyperlink ref="O80" r:id="rId90"/>
    <hyperlink ref="O40" r:id="rId91"/>
    <hyperlink ref="O109" r:id="rId92"/>
    <hyperlink ref="O54" r:id="rId93"/>
    <hyperlink ref="O74" r:id="rId94"/>
    <hyperlink ref="O67" r:id="rId95"/>
    <hyperlink ref="O72" r:id="rId96"/>
    <hyperlink ref="O52" r:id="rId97"/>
    <hyperlink ref="O44" r:id="rId98"/>
    <hyperlink ref="O64" r:id="rId99"/>
    <hyperlink ref="O110" r:id="rId100"/>
    <hyperlink ref="O27" r:id="rId101"/>
    <hyperlink ref="O87" r:id="rId102"/>
    <hyperlink ref="O111" r:id="rId103"/>
  </hyperlinks>
  <pageMargins left="0.7" right="0.7" top="0.75" bottom="0.75" header="0.3" footer="0.3"/>
  <pageSetup paperSize="119" scale="55" fitToHeight="3" orientation="landscape" r:id="rId104"/>
</worksheet>
</file>

<file path=xl/worksheets/sheet3.xml><?xml version="1.0" encoding="utf-8"?>
<worksheet xmlns="http://schemas.openxmlformats.org/spreadsheetml/2006/main" xmlns:r="http://schemas.openxmlformats.org/officeDocument/2006/relationships">
  <dimension ref="A1:H64259"/>
  <sheetViews>
    <sheetView view="pageBreakPreview" zoomScale="70" zoomScaleNormal="70" zoomScaleSheetLayoutView="70" workbookViewId="0">
      <pane ySplit="2" topLeftCell="A3" activePane="bottomLeft" state="frozen"/>
      <selection pane="bottomLeft" activeCell="D29" sqref="D29:D72"/>
    </sheetView>
  </sheetViews>
  <sheetFormatPr defaultRowHeight="71.25" customHeight="1"/>
  <cols>
    <col min="1" max="1" width="9.140625" style="1"/>
    <col min="2" max="2" width="15.85546875" style="1" customWidth="1"/>
    <col min="3" max="3" width="16.140625" style="2" customWidth="1"/>
    <col min="4" max="4" width="21.140625" style="2" customWidth="1"/>
    <col min="5" max="5" width="32.5703125" style="2" customWidth="1"/>
    <col min="6" max="6" width="21.42578125" style="1" customWidth="1"/>
    <col min="7" max="7" width="20.140625" style="2" customWidth="1"/>
    <col min="8" max="8" width="25.85546875" style="2" customWidth="1"/>
    <col min="9" max="16384" width="9.140625" style="2"/>
  </cols>
  <sheetData>
    <row r="1" spans="1:8" s="404" customFormat="1" ht="154.5" customHeight="1">
      <c r="A1" s="890" t="s">
        <v>2366</v>
      </c>
      <c r="B1" s="891"/>
      <c r="C1" s="891"/>
      <c r="D1" s="891"/>
      <c r="E1" s="891"/>
      <c r="F1" s="892"/>
      <c r="G1" s="893"/>
      <c r="H1" s="892"/>
    </row>
    <row r="2" spans="1:8" s="29" customFormat="1" ht="71.25" customHeight="1" thickBot="1">
      <c r="A2" s="408" t="s">
        <v>2418</v>
      </c>
      <c r="B2" s="409" t="s">
        <v>190</v>
      </c>
      <c r="C2" s="410" t="s">
        <v>79</v>
      </c>
      <c r="D2" s="410" t="s">
        <v>41</v>
      </c>
      <c r="E2" s="410" t="s">
        <v>7</v>
      </c>
      <c r="F2" s="419" t="s">
        <v>14</v>
      </c>
      <c r="G2" s="412" t="s">
        <v>88</v>
      </c>
      <c r="H2" s="411" t="s">
        <v>78</v>
      </c>
    </row>
    <row r="3" spans="1:8" s="372" customFormat="1" ht="39" customHeight="1">
      <c r="A3" s="897" t="s">
        <v>2368</v>
      </c>
      <c r="B3" s="898"/>
      <c r="C3" s="898"/>
      <c r="D3" s="898"/>
      <c r="E3" s="898"/>
      <c r="F3" s="898"/>
      <c r="G3" s="898"/>
      <c r="H3" s="899"/>
    </row>
    <row r="4" spans="1:8" s="265" customFormat="1" ht="71.25" customHeight="1">
      <c r="A4" s="422">
        <v>1</v>
      </c>
      <c r="B4" s="423">
        <v>211356</v>
      </c>
      <c r="C4" s="424" t="s">
        <v>154</v>
      </c>
      <c r="D4" s="424" t="s">
        <v>1747</v>
      </c>
      <c r="E4" s="424" t="s">
        <v>1748</v>
      </c>
      <c r="F4" s="425" t="s">
        <v>2143</v>
      </c>
      <c r="G4" s="422" t="s">
        <v>1837</v>
      </c>
      <c r="H4" s="429" t="s">
        <v>2140</v>
      </c>
    </row>
    <row r="5" spans="1:8" ht="71.25" customHeight="1">
      <c r="A5" s="422">
        <v>2</v>
      </c>
      <c r="B5" s="423">
        <v>235290</v>
      </c>
      <c r="C5" s="424" t="s">
        <v>154</v>
      </c>
      <c r="D5" s="424" t="s">
        <v>1749</v>
      </c>
      <c r="E5" s="424" t="s">
        <v>1750</v>
      </c>
      <c r="F5" s="425" t="s">
        <v>2143</v>
      </c>
      <c r="G5" s="422" t="s">
        <v>1839</v>
      </c>
      <c r="H5" s="430" t="s">
        <v>1884</v>
      </c>
    </row>
    <row r="6" spans="1:8" ht="71.25" customHeight="1">
      <c r="A6" s="422">
        <v>3</v>
      </c>
      <c r="B6" s="423">
        <v>11402017</v>
      </c>
      <c r="C6" s="424" t="s">
        <v>154</v>
      </c>
      <c r="D6" s="424" t="s">
        <v>1752</v>
      </c>
      <c r="E6" s="424" t="s">
        <v>1751</v>
      </c>
      <c r="F6" s="425" t="s">
        <v>2143</v>
      </c>
      <c r="G6" s="422" t="s">
        <v>1841</v>
      </c>
      <c r="H6" s="430" t="s">
        <v>1885</v>
      </c>
    </row>
    <row r="7" spans="1:8" ht="71.25" customHeight="1">
      <c r="A7" s="422">
        <v>4</v>
      </c>
      <c r="B7" s="423">
        <v>12073217</v>
      </c>
      <c r="C7" s="424" t="s">
        <v>154</v>
      </c>
      <c r="D7" s="424" t="s">
        <v>1753</v>
      </c>
      <c r="E7" s="424" t="s">
        <v>270</v>
      </c>
      <c r="F7" s="425" t="s">
        <v>2143</v>
      </c>
      <c r="G7" s="422" t="s">
        <v>1843</v>
      </c>
      <c r="H7" s="430" t="s">
        <v>1886</v>
      </c>
    </row>
    <row r="8" spans="1:8" ht="71.25" customHeight="1">
      <c r="A8" s="422">
        <v>5</v>
      </c>
      <c r="B8" s="423">
        <v>15782717</v>
      </c>
      <c r="C8" s="424" t="s">
        <v>154</v>
      </c>
      <c r="D8" s="424" t="s">
        <v>1754</v>
      </c>
      <c r="E8" s="424" t="s">
        <v>96</v>
      </c>
      <c r="F8" s="425" t="s">
        <v>2143</v>
      </c>
      <c r="G8" s="422" t="s">
        <v>1845</v>
      </c>
      <c r="H8" s="430" t="s">
        <v>1887</v>
      </c>
    </row>
    <row r="9" spans="1:8" ht="71.25" customHeight="1">
      <c r="A9" s="422">
        <v>6</v>
      </c>
      <c r="B9" s="423">
        <v>12043817</v>
      </c>
      <c r="C9" s="424" t="s">
        <v>154</v>
      </c>
      <c r="D9" s="424" t="s">
        <v>1755</v>
      </c>
      <c r="E9" s="424" t="s">
        <v>1756</v>
      </c>
      <c r="F9" s="425" t="s">
        <v>2143</v>
      </c>
      <c r="G9" s="422" t="s">
        <v>1847</v>
      </c>
      <c r="H9" s="430" t="s">
        <v>1888</v>
      </c>
    </row>
    <row r="10" spans="1:8" ht="71.25" customHeight="1">
      <c r="A10" s="422">
        <v>7</v>
      </c>
      <c r="B10" s="423">
        <v>10350717</v>
      </c>
      <c r="C10" s="424" t="s">
        <v>154</v>
      </c>
      <c r="D10" s="424" t="s">
        <v>1757</v>
      </c>
      <c r="E10" s="424" t="s">
        <v>1758</v>
      </c>
      <c r="F10" s="425" t="s">
        <v>2143</v>
      </c>
      <c r="G10" s="422" t="s">
        <v>1849</v>
      </c>
      <c r="H10" s="430" t="s">
        <v>1889</v>
      </c>
    </row>
    <row r="11" spans="1:8" ht="71.25" customHeight="1">
      <c r="A11" s="422">
        <v>8</v>
      </c>
      <c r="B11" s="423">
        <v>12732017</v>
      </c>
      <c r="C11" s="424" t="s">
        <v>154</v>
      </c>
      <c r="D11" s="424" t="s">
        <v>1759</v>
      </c>
      <c r="E11" s="424" t="s">
        <v>1760</v>
      </c>
      <c r="F11" s="425" t="s">
        <v>2143</v>
      </c>
      <c r="G11" s="422" t="s">
        <v>1851</v>
      </c>
      <c r="H11" s="430" t="s">
        <v>1890</v>
      </c>
    </row>
    <row r="12" spans="1:8" ht="71.25" customHeight="1">
      <c r="A12" s="422">
        <v>9</v>
      </c>
      <c r="B12" s="423">
        <v>11089317</v>
      </c>
      <c r="C12" s="424" t="s">
        <v>154</v>
      </c>
      <c r="D12" s="424" t="s">
        <v>1761</v>
      </c>
      <c r="E12" s="424" t="s">
        <v>1762</v>
      </c>
      <c r="F12" s="425" t="s">
        <v>2143</v>
      </c>
      <c r="G12" s="422" t="s">
        <v>1853</v>
      </c>
      <c r="H12" s="430" t="s">
        <v>1891</v>
      </c>
    </row>
    <row r="13" spans="1:8" ht="71.25" customHeight="1">
      <c r="A13" s="422">
        <v>10</v>
      </c>
      <c r="B13" s="423">
        <v>235420</v>
      </c>
      <c r="C13" s="424" t="s">
        <v>154</v>
      </c>
      <c r="D13" s="424" t="s">
        <v>1763</v>
      </c>
      <c r="E13" s="424" t="s">
        <v>1764</v>
      </c>
      <c r="F13" s="425" t="s">
        <v>2143</v>
      </c>
      <c r="G13" s="422" t="s">
        <v>1855</v>
      </c>
      <c r="H13" s="430" t="s">
        <v>1892</v>
      </c>
    </row>
    <row r="14" spans="1:8" ht="71.25" customHeight="1">
      <c r="A14" s="422">
        <v>11</v>
      </c>
      <c r="B14" s="423">
        <v>222313</v>
      </c>
      <c r="C14" s="424" t="s">
        <v>154</v>
      </c>
      <c r="D14" s="424" t="s">
        <v>1765</v>
      </c>
      <c r="E14" s="424" t="s">
        <v>1766</v>
      </c>
      <c r="F14" s="425" t="s">
        <v>2143</v>
      </c>
      <c r="G14" s="422" t="s">
        <v>1857</v>
      </c>
      <c r="H14" s="430" t="s">
        <v>1893</v>
      </c>
    </row>
    <row r="15" spans="1:8" ht="71.25" customHeight="1">
      <c r="A15" s="422">
        <v>12</v>
      </c>
      <c r="B15" s="423">
        <v>10768417</v>
      </c>
      <c r="C15" s="424" t="s">
        <v>154</v>
      </c>
      <c r="D15" s="424" t="s">
        <v>1767</v>
      </c>
      <c r="E15" s="424" t="s">
        <v>1768</v>
      </c>
      <c r="F15" s="425" t="s">
        <v>2143</v>
      </c>
      <c r="G15" s="422" t="s">
        <v>1859</v>
      </c>
      <c r="H15" s="430" t="s">
        <v>1894</v>
      </c>
    </row>
    <row r="16" spans="1:8" ht="71.25" customHeight="1">
      <c r="A16" s="422">
        <v>13</v>
      </c>
      <c r="B16" s="423">
        <v>11079117</v>
      </c>
      <c r="C16" s="424" t="s">
        <v>154</v>
      </c>
      <c r="D16" s="424" t="s">
        <v>1769</v>
      </c>
      <c r="E16" s="424" t="s">
        <v>1770</v>
      </c>
      <c r="F16" s="425" t="s">
        <v>2143</v>
      </c>
      <c r="G16" s="422" t="s">
        <v>1861</v>
      </c>
      <c r="H16" s="430" t="s">
        <v>1895</v>
      </c>
    </row>
    <row r="17" spans="1:8" ht="71.25" customHeight="1">
      <c r="A17" s="422">
        <v>14</v>
      </c>
      <c r="B17" s="423">
        <v>237369</v>
      </c>
      <c r="C17" s="424" t="s">
        <v>154</v>
      </c>
      <c r="D17" s="424" t="s">
        <v>1771</v>
      </c>
      <c r="E17" s="424" t="s">
        <v>1772</v>
      </c>
      <c r="F17" s="425" t="s">
        <v>2143</v>
      </c>
      <c r="G17" s="422" t="s">
        <v>1863</v>
      </c>
      <c r="H17" s="430" t="s">
        <v>1896</v>
      </c>
    </row>
    <row r="18" spans="1:8" ht="71.25" customHeight="1">
      <c r="A18" s="422">
        <v>15</v>
      </c>
      <c r="B18" s="423">
        <v>10176817</v>
      </c>
      <c r="C18" s="424" t="s">
        <v>154</v>
      </c>
      <c r="D18" s="424" t="s">
        <v>1773</v>
      </c>
      <c r="E18" s="424" t="s">
        <v>1549</v>
      </c>
      <c r="F18" s="425" t="s">
        <v>2143</v>
      </c>
      <c r="G18" s="422" t="s">
        <v>1865</v>
      </c>
      <c r="H18" s="430" t="s">
        <v>1897</v>
      </c>
    </row>
    <row r="19" spans="1:8" ht="71.25" customHeight="1">
      <c r="A19" s="422">
        <v>16</v>
      </c>
      <c r="B19" s="423">
        <v>10223117</v>
      </c>
      <c r="C19" s="424" t="s">
        <v>154</v>
      </c>
      <c r="D19" s="424" t="s">
        <v>1774</v>
      </c>
      <c r="E19" s="424" t="s">
        <v>1775</v>
      </c>
      <c r="F19" s="425" t="s">
        <v>2143</v>
      </c>
      <c r="G19" s="422" t="s">
        <v>1867</v>
      </c>
      <c r="H19" s="430" t="s">
        <v>1898</v>
      </c>
    </row>
    <row r="20" spans="1:8" ht="71.25" customHeight="1">
      <c r="A20" s="422">
        <v>17</v>
      </c>
      <c r="B20" s="423">
        <v>10916317</v>
      </c>
      <c r="C20" s="424" t="s">
        <v>154</v>
      </c>
      <c r="D20" s="424" t="s">
        <v>1976</v>
      </c>
      <c r="E20" s="424" t="s">
        <v>1776</v>
      </c>
      <c r="F20" s="425" t="s">
        <v>2143</v>
      </c>
      <c r="G20" s="422" t="s">
        <v>1869</v>
      </c>
      <c r="H20" s="430" t="s">
        <v>1899</v>
      </c>
    </row>
    <row r="21" spans="1:8" ht="71.25" customHeight="1">
      <c r="A21" s="422">
        <v>18</v>
      </c>
      <c r="B21" s="423">
        <v>217124</v>
      </c>
      <c r="C21" s="424" t="s">
        <v>154</v>
      </c>
      <c r="D21" s="424" t="s">
        <v>1777</v>
      </c>
      <c r="E21" s="424" t="s">
        <v>1778</v>
      </c>
      <c r="F21" s="425" t="s">
        <v>2143</v>
      </c>
      <c r="G21" s="422" t="s">
        <v>1871</v>
      </c>
      <c r="H21" s="430" t="s">
        <v>1900</v>
      </c>
    </row>
    <row r="22" spans="1:8" ht="71.25" customHeight="1">
      <c r="A22" s="422">
        <v>19</v>
      </c>
      <c r="B22" s="423">
        <v>10215617</v>
      </c>
      <c r="C22" s="424" t="s">
        <v>154</v>
      </c>
      <c r="D22" s="424" t="s">
        <v>1779</v>
      </c>
      <c r="E22" s="424" t="s">
        <v>1780</v>
      </c>
      <c r="F22" s="425" t="s">
        <v>2143</v>
      </c>
      <c r="G22" s="422" t="s">
        <v>1873</v>
      </c>
      <c r="H22" s="430" t="s">
        <v>1901</v>
      </c>
    </row>
    <row r="23" spans="1:8" ht="71.25" customHeight="1">
      <c r="A23" s="422">
        <v>20</v>
      </c>
      <c r="B23" s="423">
        <v>219839</v>
      </c>
      <c r="C23" s="424" t="s">
        <v>154</v>
      </c>
      <c r="D23" s="424" t="s">
        <v>1781</v>
      </c>
      <c r="E23" s="424" t="s">
        <v>1782</v>
      </c>
      <c r="F23" s="425" t="s">
        <v>2143</v>
      </c>
      <c r="G23" s="422" t="s">
        <v>1875</v>
      </c>
      <c r="H23" s="430" t="s">
        <v>1902</v>
      </c>
    </row>
    <row r="24" spans="1:8" ht="71.25" customHeight="1">
      <c r="A24" s="422">
        <v>21</v>
      </c>
      <c r="B24" s="423">
        <v>10175917</v>
      </c>
      <c r="C24" s="424" t="s">
        <v>154</v>
      </c>
      <c r="D24" s="424" t="s">
        <v>1783</v>
      </c>
      <c r="E24" s="424" t="s">
        <v>1784</v>
      </c>
      <c r="F24" s="425" t="s">
        <v>2143</v>
      </c>
      <c r="G24" s="422" t="s">
        <v>1877</v>
      </c>
      <c r="H24" s="430" t="s">
        <v>1903</v>
      </c>
    </row>
    <row r="25" spans="1:8" ht="71.25" customHeight="1">
      <c r="A25" s="422">
        <v>22</v>
      </c>
      <c r="B25" s="423">
        <v>12196717</v>
      </c>
      <c r="C25" s="424" t="s">
        <v>154</v>
      </c>
      <c r="D25" s="424" t="s">
        <v>1785</v>
      </c>
      <c r="E25" s="424" t="s">
        <v>1786</v>
      </c>
      <c r="F25" s="425" t="s">
        <v>2143</v>
      </c>
      <c r="G25" s="422" t="s">
        <v>1879</v>
      </c>
      <c r="H25" s="430" t="s">
        <v>1904</v>
      </c>
    </row>
    <row r="26" spans="1:8" ht="71.25" customHeight="1">
      <c r="A26" s="422">
        <v>23</v>
      </c>
      <c r="B26" s="423">
        <v>210811</v>
      </c>
      <c r="C26" s="424" t="s">
        <v>154</v>
      </c>
      <c r="D26" s="424" t="s">
        <v>1787</v>
      </c>
      <c r="E26" s="424" t="s">
        <v>1788</v>
      </c>
      <c r="F26" s="425" t="s">
        <v>2143</v>
      </c>
      <c r="G26" s="422" t="s">
        <v>1881</v>
      </c>
      <c r="H26" s="430" t="s">
        <v>1905</v>
      </c>
    </row>
    <row r="27" spans="1:8" ht="71.25" customHeight="1" thickBot="1">
      <c r="A27" s="431">
        <v>24</v>
      </c>
      <c r="B27" s="426">
        <v>212325</v>
      </c>
      <c r="C27" s="427" t="s">
        <v>154</v>
      </c>
      <c r="D27" s="427" t="s">
        <v>1789</v>
      </c>
      <c r="E27" s="427" t="s">
        <v>1790</v>
      </c>
      <c r="F27" s="428" t="s">
        <v>2143</v>
      </c>
      <c r="G27" s="431" t="s">
        <v>1883</v>
      </c>
      <c r="H27" s="432" t="s">
        <v>1906</v>
      </c>
    </row>
    <row r="28" spans="1:8" ht="41.25" customHeight="1">
      <c r="A28" s="894" t="s">
        <v>2367</v>
      </c>
      <c r="B28" s="895"/>
      <c r="C28" s="895"/>
      <c r="D28" s="895"/>
      <c r="E28" s="895"/>
      <c r="F28" s="895"/>
      <c r="G28" s="895"/>
      <c r="H28" s="896"/>
    </row>
    <row r="29" spans="1:8" s="372" customFormat="1" ht="71.25" customHeight="1">
      <c r="A29" s="422">
        <v>1</v>
      </c>
      <c r="B29" s="433" t="s">
        <v>1480</v>
      </c>
      <c r="C29" s="424" t="s">
        <v>136</v>
      </c>
      <c r="D29" s="434" t="s">
        <v>276</v>
      </c>
      <c r="E29" s="434" t="s">
        <v>277</v>
      </c>
      <c r="F29" s="435" t="s">
        <v>2341</v>
      </c>
      <c r="G29" s="439" t="s">
        <v>823</v>
      </c>
      <c r="H29" s="440" t="s">
        <v>824</v>
      </c>
    </row>
    <row r="30" spans="1:8" s="372" customFormat="1" ht="71.25" customHeight="1">
      <c r="A30" s="422">
        <v>2</v>
      </c>
      <c r="B30" s="433" t="s">
        <v>1482</v>
      </c>
      <c r="C30" s="424" t="s">
        <v>136</v>
      </c>
      <c r="D30" s="434" t="s">
        <v>281</v>
      </c>
      <c r="E30" s="434" t="s">
        <v>138</v>
      </c>
      <c r="F30" s="435" t="s">
        <v>2341</v>
      </c>
      <c r="G30" s="441" t="s">
        <v>829</v>
      </c>
      <c r="H30" s="440" t="s">
        <v>830</v>
      </c>
    </row>
    <row r="31" spans="1:8" s="372" customFormat="1" ht="71.25" customHeight="1">
      <c r="A31" s="422">
        <v>3</v>
      </c>
      <c r="B31" s="433" t="s">
        <v>1484</v>
      </c>
      <c r="C31" s="424" t="s">
        <v>136</v>
      </c>
      <c r="D31" s="434" t="s">
        <v>284</v>
      </c>
      <c r="E31" s="434" t="s">
        <v>285</v>
      </c>
      <c r="F31" s="435" t="s">
        <v>2341</v>
      </c>
      <c r="G31" s="439" t="s">
        <v>838</v>
      </c>
      <c r="H31" s="440" t="s">
        <v>839</v>
      </c>
    </row>
    <row r="32" spans="1:8" s="372" customFormat="1" ht="71.25" customHeight="1">
      <c r="A32" s="422">
        <v>4</v>
      </c>
      <c r="B32" s="433" t="s">
        <v>1485</v>
      </c>
      <c r="C32" s="424" t="s">
        <v>136</v>
      </c>
      <c r="D32" s="434" t="s">
        <v>286</v>
      </c>
      <c r="E32" s="434" t="s">
        <v>287</v>
      </c>
      <c r="F32" s="435" t="s">
        <v>2341</v>
      </c>
      <c r="G32" s="439" t="s">
        <v>841</v>
      </c>
      <c r="H32" s="440" t="s">
        <v>842</v>
      </c>
    </row>
    <row r="33" spans="1:8" s="372" customFormat="1" ht="71.25" customHeight="1">
      <c r="A33" s="422">
        <v>5</v>
      </c>
      <c r="B33" s="433" t="s">
        <v>1486</v>
      </c>
      <c r="C33" s="424" t="s">
        <v>136</v>
      </c>
      <c r="D33" s="434" t="s">
        <v>164</v>
      </c>
      <c r="E33" s="434" t="s">
        <v>288</v>
      </c>
      <c r="F33" s="435" t="s">
        <v>2341</v>
      </c>
      <c r="G33" s="439" t="s">
        <v>844</v>
      </c>
      <c r="H33" s="440" t="s">
        <v>845</v>
      </c>
    </row>
    <row r="34" spans="1:8" s="372" customFormat="1" ht="71.25" customHeight="1">
      <c r="A34" s="422">
        <v>6</v>
      </c>
      <c r="B34" s="433" t="s">
        <v>1487</v>
      </c>
      <c r="C34" s="424" t="s">
        <v>136</v>
      </c>
      <c r="D34" s="434" t="s">
        <v>289</v>
      </c>
      <c r="E34" s="434" t="s">
        <v>290</v>
      </c>
      <c r="F34" s="435" t="s">
        <v>2341</v>
      </c>
      <c r="G34" s="439" t="s">
        <v>848</v>
      </c>
      <c r="H34" s="440" t="s">
        <v>849</v>
      </c>
    </row>
    <row r="35" spans="1:8" s="372" customFormat="1" ht="71.25" customHeight="1">
      <c r="A35" s="422">
        <v>7</v>
      </c>
      <c r="B35" s="433" t="s">
        <v>1488</v>
      </c>
      <c r="C35" s="424" t="s">
        <v>136</v>
      </c>
      <c r="D35" s="434" t="s">
        <v>291</v>
      </c>
      <c r="E35" s="434" t="s">
        <v>145</v>
      </c>
      <c r="F35" s="435" t="s">
        <v>2341</v>
      </c>
      <c r="G35" s="439" t="s">
        <v>852</v>
      </c>
      <c r="H35" s="440" t="s">
        <v>853</v>
      </c>
    </row>
    <row r="36" spans="1:8" s="372" customFormat="1" ht="71.25" customHeight="1">
      <c r="A36" s="422">
        <v>8</v>
      </c>
      <c r="B36" s="433" t="s">
        <v>1489</v>
      </c>
      <c r="C36" s="424" t="s">
        <v>136</v>
      </c>
      <c r="D36" s="434" t="s">
        <v>292</v>
      </c>
      <c r="E36" s="434" t="s">
        <v>94</v>
      </c>
      <c r="F36" s="435" t="s">
        <v>2341</v>
      </c>
      <c r="G36" s="439" t="s">
        <v>855</v>
      </c>
      <c r="H36" s="440" t="s">
        <v>856</v>
      </c>
    </row>
    <row r="37" spans="1:8" s="372" customFormat="1" ht="71.25" customHeight="1">
      <c r="A37" s="422">
        <v>9</v>
      </c>
      <c r="B37" s="433" t="s">
        <v>1490</v>
      </c>
      <c r="C37" s="424" t="s">
        <v>136</v>
      </c>
      <c r="D37" s="434" t="s">
        <v>293</v>
      </c>
      <c r="E37" s="434" t="s">
        <v>178</v>
      </c>
      <c r="F37" s="435" t="s">
        <v>2341</v>
      </c>
      <c r="G37" s="439" t="s">
        <v>858</v>
      </c>
      <c r="H37" s="440" t="s">
        <v>859</v>
      </c>
    </row>
    <row r="38" spans="1:8" s="372" customFormat="1" ht="71.25" customHeight="1">
      <c r="A38" s="422">
        <v>10</v>
      </c>
      <c r="B38" s="433" t="s">
        <v>1491</v>
      </c>
      <c r="C38" s="424" t="s">
        <v>136</v>
      </c>
      <c r="D38" s="434" t="s">
        <v>294</v>
      </c>
      <c r="E38" s="434" t="s">
        <v>295</v>
      </c>
      <c r="F38" s="435" t="s">
        <v>2341</v>
      </c>
      <c r="G38" s="439" t="s">
        <v>861</v>
      </c>
      <c r="H38" s="440" t="s">
        <v>862</v>
      </c>
    </row>
    <row r="39" spans="1:8" s="371" customFormat="1" ht="71.25" customHeight="1">
      <c r="A39" s="422">
        <v>11</v>
      </c>
      <c r="B39" s="433" t="s">
        <v>1492</v>
      </c>
      <c r="C39" s="424" t="s">
        <v>136</v>
      </c>
      <c r="D39" s="434" t="s">
        <v>296</v>
      </c>
      <c r="E39" s="434" t="s">
        <v>297</v>
      </c>
      <c r="F39" s="435" t="s">
        <v>2342</v>
      </c>
      <c r="G39" s="439" t="s">
        <v>865</v>
      </c>
      <c r="H39" s="440" t="s">
        <v>866</v>
      </c>
    </row>
    <row r="40" spans="1:8" s="371" customFormat="1" ht="71.25" customHeight="1">
      <c r="A40" s="422">
        <v>12</v>
      </c>
      <c r="B40" s="433" t="s">
        <v>1493</v>
      </c>
      <c r="C40" s="424" t="s">
        <v>136</v>
      </c>
      <c r="D40" s="434" t="s">
        <v>298</v>
      </c>
      <c r="E40" s="434" t="s">
        <v>299</v>
      </c>
      <c r="F40" s="435" t="s">
        <v>2341</v>
      </c>
      <c r="G40" s="439" t="s">
        <v>869</v>
      </c>
      <c r="H40" s="440" t="s">
        <v>870</v>
      </c>
    </row>
    <row r="41" spans="1:8" s="371" customFormat="1" ht="71.25" customHeight="1" thickBot="1">
      <c r="A41" s="431">
        <v>13</v>
      </c>
      <c r="B41" s="436" t="s">
        <v>1494</v>
      </c>
      <c r="C41" s="427" t="s">
        <v>136</v>
      </c>
      <c r="D41" s="437" t="s">
        <v>177</v>
      </c>
      <c r="E41" s="437" t="s">
        <v>96</v>
      </c>
      <c r="F41" s="438" t="s">
        <v>2341</v>
      </c>
      <c r="G41" s="442" t="s">
        <v>873</v>
      </c>
      <c r="H41" s="443" t="s">
        <v>874</v>
      </c>
    </row>
    <row r="42" spans="1:8" s="371" customFormat="1" ht="71.25" hidden="1" customHeight="1">
      <c r="A42" s="450"/>
      <c r="B42" s="413" t="s">
        <v>1495</v>
      </c>
      <c r="C42" s="414" t="s">
        <v>1980</v>
      </c>
      <c r="D42" s="415" t="s">
        <v>300</v>
      </c>
      <c r="E42" s="415" t="s">
        <v>301</v>
      </c>
      <c r="F42" s="416" t="s">
        <v>2341</v>
      </c>
      <c r="G42" s="417" t="s">
        <v>877</v>
      </c>
      <c r="H42" s="418" t="s">
        <v>878</v>
      </c>
    </row>
    <row r="43" spans="1:8" s="371" customFormat="1" ht="71.25" customHeight="1">
      <c r="A43" s="451">
        <v>14</v>
      </c>
      <c r="B43" s="444" t="s">
        <v>1496</v>
      </c>
      <c r="C43" s="445" t="s">
        <v>136</v>
      </c>
      <c r="D43" s="446" t="s">
        <v>183</v>
      </c>
      <c r="E43" s="446" t="s">
        <v>95</v>
      </c>
      <c r="F43" s="447" t="s">
        <v>2341</v>
      </c>
      <c r="G43" s="448" t="s">
        <v>881</v>
      </c>
      <c r="H43" s="449" t="s">
        <v>882</v>
      </c>
    </row>
    <row r="44" spans="1:8" s="371" customFormat="1" ht="71.25" customHeight="1">
      <c r="A44" s="422">
        <v>15</v>
      </c>
      <c r="B44" s="433" t="s">
        <v>1497</v>
      </c>
      <c r="C44" s="424" t="s">
        <v>136</v>
      </c>
      <c r="D44" s="434" t="s">
        <v>302</v>
      </c>
      <c r="E44" s="434" t="s">
        <v>303</v>
      </c>
      <c r="F44" s="435" t="s">
        <v>2247</v>
      </c>
      <c r="G44" s="439" t="s">
        <v>885</v>
      </c>
      <c r="H44" s="440" t="s">
        <v>886</v>
      </c>
    </row>
    <row r="45" spans="1:8" s="371" customFormat="1" ht="71.25" customHeight="1">
      <c r="A45" s="422">
        <v>16</v>
      </c>
      <c r="B45" s="433" t="s">
        <v>1498</v>
      </c>
      <c r="C45" s="424" t="s">
        <v>136</v>
      </c>
      <c r="D45" s="434" t="s">
        <v>305</v>
      </c>
      <c r="E45" s="434" t="s">
        <v>306</v>
      </c>
      <c r="F45" s="435" t="s">
        <v>2247</v>
      </c>
      <c r="G45" s="439" t="s">
        <v>889</v>
      </c>
      <c r="H45" s="440" t="s">
        <v>890</v>
      </c>
    </row>
    <row r="46" spans="1:8" s="371" customFormat="1" ht="71.25" customHeight="1">
      <c r="A46" s="422">
        <v>17</v>
      </c>
      <c r="B46" s="433" t="s">
        <v>1499</v>
      </c>
      <c r="C46" s="424" t="s">
        <v>136</v>
      </c>
      <c r="D46" s="434" t="s">
        <v>307</v>
      </c>
      <c r="E46" s="434" t="s">
        <v>308</v>
      </c>
      <c r="F46" s="435" t="s">
        <v>2247</v>
      </c>
      <c r="G46" s="439" t="s">
        <v>893</v>
      </c>
      <c r="H46" s="440" t="s">
        <v>894</v>
      </c>
    </row>
    <row r="47" spans="1:8" s="371" customFormat="1" ht="71.25" customHeight="1">
      <c r="A47" s="422">
        <v>18</v>
      </c>
      <c r="B47" s="433" t="s">
        <v>1500</v>
      </c>
      <c r="C47" s="424" t="s">
        <v>136</v>
      </c>
      <c r="D47" s="434" t="s">
        <v>309</v>
      </c>
      <c r="E47" s="434" t="s">
        <v>220</v>
      </c>
      <c r="F47" s="435" t="s">
        <v>2247</v>
      </c>
      <c r="G47" s="439" t="s">
        <v>897</v>
      </c>
      <c r="H47" s="440" t="s">
        <v>898</v>
      </c>
    </row>
    <row r="48" spans="1:8" s="371" customFormat="1" ht="71.25" customHeight="1">
      <c r="A48" s="422">
        <v>19</v>
      </c>
      <c r="B48" s="433" t="s">
        <v>1502</v>
      </c>
      <c r="C48" s="424" t="s">
        <v>136</v>
      </c>
      <c r="D48" s="434" t="s">
        <v>311</v>
      </c>
      <c r="E48" s="434" t="s">
        <v>312</v>
      </c>
      <c r="F48" s="435" t="s">
        <v>2247</v>
      </c>
      <c r="G48" s="439" t="s">
        <v>903</v>
      </c>
      <c r="H48" s="440" t="s">
        <v>904</v>
      </c>
    </row>
    <row r="49" spans="1:8" s="371" customFormat="1" ht="71.25" customHeight="1">
      <c r="A49" s="422">
        <v>20</v>
      </c>
      <c r="B49" s="433" t="s">
        <v>1504</v>
      </c>
      <c r="C49" s="424" t="s">
        <v>136</v>
      </c>
      <c r="D49" s="434" t="s">
        <v>315</v>
      </c>
      <c r="E49" s="434" t="s">
        <v>158</v>
      </c>
      <c r="F49" s="435" t="s">
        <v>2247</v>
      </c>
      <c r="G49" s="439" t="s">
        <v>910</v>
      </c>
      <c r="H49" s="440" t="s">
        <v>911</v>
      </c>
    </row>
    <row r="50" spans="1:8" s="371" customFormat="1" ht="71.25" customHeight="1">
      <c r="A50" s="422">
        <v>21</v>
      </c>
      <c r="B50" s="433" t="s">
        <v>1505</v>
      </c>
      <c r="C50" s="424" t="s">
        <v>136</v>
      </c>
      <c r="D50" s="434" t="s">
        <v>1977</v>
      </c>
      <c r="E50" s="434" t="s">
        <v>317</v>
      </c>
      <c r="F50" s="435" t="s">
        <v>2247</v>
      </c>
      <c r="G50" s="439" t="s">
        <v>913</v>
      </c>
      <c r="H50" s="440" t="s">
        <v>914</v>
      </c>
    </row>
    <row r="51" spans="1:8" s="371" customFormat="1" ht="71.25" customHeight="1">
      <c r="A51" s="422">
        <v>22</v>
      </c>
      <c r="B51" s="433" t="s">
        <v>1506</v>
      </c>
      <c r="C51" s="424" t="s">
        <v>136</v>
      </c>
      <c r="D51" s="434" t="s">
        <v>318</v>
      </c>
      <c r="E51" s="434" t="s">
        <v>319</v>
      </c>
      <c r="F51" s="435" t="s">
        <v>2247</v>
      </c>
      <c r="G51" s="439" t="s">
        <v>917</v>
      </c>
      <c r="H51" s="440" t="s">
        <v>918</v>
      </c>
    </row>
    <row r="52" spans="1:8" s="371" customFormat="1" ht="71.25" customHeight="1">
      <c r="A52" s="422">
        <v>23</v>
      </c>
      <c r="B52" s="433" t="s">
        <v>1507</v>
      </c>
      <c r="C52" s="424" t="s">
        <v>136</v>
      </c>
      <c r="D52" s="434" t="s">
        <v>320</v>
      </c>
      <c r="E52" s="434" t="s">
        <v>321</v>
      </c>
      <c r="F52" s="435" t="s">
        <v>2247</v>
      </c>
      <c r="G52" s="439" t="s">
        <v>920</v>
      </c>
      <c r="H52" s="440" t="s">
        <v>921</v>
      </c>
    </row>
    <row r="53" spans="1:8" s="371" customFormat="1" ht="71.25" customHeight="1">
      <c r="A53" s="422">
        <v>24</v>
      </c>
      <c r="B53" s="433" t="s">
        <v>1508</v>
      </c>
      <c r="C53" s="424" t="s">
        <v>136</v>
      </c>
      <c r="D53" s="434" t="s">
        <v>322</v>
      </c>
      <c r="E53" s="434" t="s">
        <v>323</v>
      </c>
      <c r="F53" s="435" t="s">
        <v>2247</v>
      </c>
      <c r="G53" s="439" t="s">
        <v>923</v>
      </c>
      <c r="H53" s="440" t="s">
        <v>924</v>
      </c>
    </row>
    <row r="54" spans="1:8" s="371" customFormat="1" ht="71.25" customHeight="1">
      <c r="A54" s="422">
        <v>25</v>
      </c>
      <c r="B54" s="433" t="s">
        <v>1509</v>
      </c>
      <c r="C54" s="424" t="s">
        <v>136</v>
      </c>
      <c r="D54" s="434" t="s">
        <v>324</v>
      </c>
      <c r="E54" s="434" t="s">
        <v>325</v>
      </c>
      <c r="F54" s="435" t="s">
        <v>2247</v>
      </c>
      <c r="G54" s="439" t="s">
        <v>927</v>
      </c>
      <c r="H54" s="440" t="s">
        <v>928</v>
      </c>
    </row>
    <row r="55" spans="1:8" s="371" customFormat="1" ht="71.25" customHeight="1">
      <c r="A55" s="422">
        <v>26</v>
      </c>
      <c r="B55" s="433" t="s">
        <v>1510</v>
      </c>
      <c r="C55" s="424" t="s">
        <v>136</v>
      </c>
      <c r="D55" s="434" t="s">
        <v>326</v>
      </c>
      <c r="E55" s="434" t="s">
        <v>327</v>
      </c>
      <c r="F55" s="435" t="s">
        <v>2247</v>
      </c>
      <c r="G55" s="439" t="s">
        <v>931</v>
      </c>
      <c r="H55" s="440" t="s">
        <v>932</v>
      </c>
    </row>
    <row r="56" spans="1:8" s="371" customFormat="1" ht="71.25" customHeight="1">
      <c r="A56" s="422">
        <v>27</v>
      </c>
      <c r="B56" s="433" t="s">
        <v>1514</v>
      </c>
      <c r="C56" s="424" t="s">
        <v>136</v>
      </c>
      <c r="D56" s="434" t="s">
        <v>2364</v>
      </c>
      <c r="E56" s="434" t="s">
        <v>149</v>
      </c>
      <c r="F56" s="435" t="s">
        <v>2247</v>
      </c>
      <c r="G56" s="439" t="s">
        <v>946</v>
      </c>
      <c r="H56" s="440" t="s">
        <v>947</v>
      </c>
    </row>
    <row r="57" spans="1:8" s="371" customFormat="1" ht="71.25" customHeight="1">
      <c r="A57" s="422">
        <v>28</v>
      </c>
      <c r="B57" s="433" t="s">
        <v>1515</v>
      </c>
      <c r="C57" s="424" t="s">
        <v>136</v>
      </c>
      <c r="D57" s="434" t="s">
        <v>334</v>
      </c>
      <c r="E57" s="434" t="s">
        <v>151</v>
      </c>
      <c r="F57" s="435" t="s">
        <v>2247</v>
      </c>
      <c r="G57" s="439" t="s">
        <v>950</v>
      </c>
      <c r="H57" s="440" t="s">
        <v>951</v>
      </c>
    </row>
    <row r="58" spans="1:8" s="371" customFormat="1" ht="71.25" customHeight="1">
      <c r="A58" s="422">
        <v>29</v>
      </c>
      <c r="B58" s="433" t="s">
        <v>1516</v>
      </c>
      <c r="C58" s="424" t="s">
        <v>136</v>
      </c>
      <c r="D58" s="434" t="s">
        <v>335</v>
      </c>
      <c r="E58" s="434" t="s">
        <v>336</v>
      </c>
      <c r="F58" s="435" t="s">
        <v>2247</v>
      </c>
      <c r="G58" s="439" t="s">
        <v>954</v>
      </c>
      <c r="H58" s="440" t="s">
        <v>955</v>
      </c>
    </row>
    <row r="59" spans="1:8" s="371" customFormat="1" ht="71.25" customHeight="1">
      <c r="A59" s="422">
        <v>30</v>
      </c>
      <c r="B59" s="433" t="s">
        <v>1518</v>
      </c>
      <c r="C59" s="424" t="s">
        <v>136</v>
      </c>
      <c r="D59" s="434" t="s">
        <v>338</v>
      </c>
      <c r="E59" s="434" t="s">
        <v>138</v>
      </c>
      <c r="F59" s="435" t="s">
        <v>2247</v>
      </c>
      <c r="G59" s="439" t="s">
        <v>962</v>
      </c>
      <c r="H59" s="440" t="s">
        <v>963</v>
      </c>
    </row>
    <row r="60" spans="1:8" s="371" customFormat="1" ht="71.25" customHeight="1">
      <c r="A60" s="422">
        <v>31</v>
      </c>
      <c r="B60" s="433" t="s">
        <v>1520</v>
      </c>
      <c r="C60" s="424" t="s">
        <v>136</v>
      </c>
      <c r="D60" s="434" t="s">
        <v>341</v>
      </c>
      <c r="E60" s="434" t="s">
        <v>342</v>
      </c>
      <c r="F60" s="435" t="s">
        <v>2247</v>
      </c>
      <c r="G60" s="439" t="s">
        <v>969</v>
      </c>
      <c r="H60" s="440" t="s">
        <v>970</v>
      </c>
    </row>
    <row r="61" spans="1:8" s="371" customFormat="1" ht="71.25" customHeight="1">
      <c r="A61" s="422">
        <v>32</v>
      </c>
      <c r="B61" s="433" t="s">
        <v>1522</v>
      </c>
      <c r="C61" s="424" t="s">
        <v>136</v>
      </c>
      <c r="D61" s="434" t="s">
        <v>345</v>
      </c>
      <c r="E61" s="434" t="s">
        <v>346</v>
      </c>
      <c r="F61" s="435" t="s">
        <v>2247</v>
      </c>
      <c r="G61" s="439" t="s">
        <v>977</v>
      </c>
      <c r="H61" s="440" t="s">
        <v>978</v>
      </c>
    </row>
    <row r="62" spans="1:8" s="371" customFormat="1" ht="71.25" customHeight="1">
      <c r="A62" s="422">
        <v>33</v>
      </c>
      <c r="B62" s="433" t="s">
        <v>1523</v>
      </c>
      <c r="C62" s="424" t="s">
        <v>136</v>
      </c>
      <c r="D62" s="434" t="s">
        <v>347</v>
      </c>
      <c r="E62" s="434" t="s">
        <v>348</v>
      </c>
      <c r="F62" s="435" t="s">
        <v>2247</v>
      </c>
      <c r="G62" s="439" t="s">
        <v>981</v>
      </c>
      <c r="H62" s="440" t="s">
        <v>982</v>
      </c>
    </row>
    <row r="63" spans="1:8" s="372" customFormat="1" ht="71.25" customHeight="1">
      <c r="A63" s="422">
        <v>34</v>
      </c>
      <c r="B63" s="433" t="s">
        <v>1524</v>
      </c>
      <c r="C63" s="424" t="s">
        <v>136</v>
      </c>
      <c r="D63" s="434" t="s">
        <v>349</v>
      </c>
      <c r="E63" s="434" t="s">
        <v>162</v>
      </c>
      <c r="F63" s="435" t="s">
        <v>2352</v>
      </c>
      <c r="G63" s="439" t="s">
        <v>984</v>
      </c>
      <c r="H63" s="440" t="s">
        <v>985</v>
      </c>
    </row>
    <row r="64" spans="1:8" s="372" customFormat="1" ht="71.25" customHeight="1">
      <c r="A64" s="422">
        <v>35</v>
      </c>
      <c r="B64" s="433" t="s">
        <v>1525</v>
      </c>
      <c r="C64" s="424" t="s">
        <v>136</v>
      </c>
      <c r="D64" s="434" t="s">
        <v>2354</v>
      </c>
      <c r="E64" s="434" t="s">
        <v>92</v>
      </c>
      <c r="F64" s="435" t="s">
        <v>2352</v>
      </c>
      <c r="G64" s="439" t="s">
        <v>988</v>
      </c>
      <c r="H64" s="440" t="s">
        <v>989</v>
      </c>
    </row>
    <row r="65" spans="1:8" s="372" customFormat="1" ht="71.25" customHeight="1">
      <c r="A65" s="422">
        <v>36</v>
      </c>
      <c r="B65" s="433" t="s">
        <v>1526</v>
      </c>
      <c r="C65" s="424" t="s">
        <v>136</v>
      </c>
      <c r="D65" s="434" t="s">
        <v>352</v>
      </c>
      <c r="E65" s="434" t="s">
        <v>165</v>
      </c>
      <c r="F65" s="435" t="s">
        <v>2352</v>
      </c>
      <c r="G65" s="439" t="s">
        <v>992</v>
      </c>
      <c r="H65" s="440" t="s">
        <v>993</v>
      </c>
    </row>
    <row r="66" spans="1:8" s="372" customFormat="1" ht="71.25" customHeight="1">
      <c r="A66" s="422">
        <v>37</v>
      </c>
      <c r="B66" s="433" t="s">
        <v>1527</v>
      </c>
      <c r="C66" s="424" t="s">
        <v>136</v>
      </c>
      <c r="D66" s="434" t="s">
        <v>353</v>
      </c>
      <c r="E66" s="434" t="s">
        <v>354</v>
      </c>
      <c r="F66" s="435" t="s">
        <v>2352</v>
      </c>
      <c r="G66" s="439" t="s">
        <v>996</v>
      </c>
      <c r="H66" s="440" t="s">
        <v>997</v>
      </c>
    </row>
    <row r="67" spans="1:8" s="372" customFormat="1" ht="71.25" customHeight="1">
      <c r="A67" s="422">
        <v>38</v>
      </c>
      <c r="B67" s="433" t="s">
        <v>1530</v>
      </c>
      <c r="C67" s="424" t="s">
        <v>136</v>
      </c>
      <c r="D67" s="434" t="s">
        <v>359</v>
      </c>
      <c r="E67" s="434" t="s">
        <v>360</v>
      </c>
      <c r="F67" s="435" t="s">
        <v>2352</v>
      </c>
      <c r="G67" s="439" t="s">
        <v>1006</v>
      </c>
      <c r="H67" s="440" t="s">
        <v>1007</v>
      </c>
    </row>
    <row r="68" spans="1:8" s="372" customFormat="1" ht="71.25" customHeight="1">
      <c r="A68" s="422">
        <v>39</v>
      </c>
      <c r="B68" s="433" t="s">
        <v>1531</v>
      </c>
      <c r="C68" s="424" t="s">
        <v>136</v>
      </c>
      <c r="D68" s="434" t="s">
        <v>361</v>
      </c>
      <c r="E68" s="434" t="s">
        <v>362</v>
      </c>
      <c r="F68" s="435" t="s">
        <v>2352</v>
      </c>
      <c r="G68" s="439" t="s">
        <v>1010</v>
      </c>
      <c r="H68" s="440" t="s">
        <v>1011</v>
      </c>
    </row>
    <row r="69" spans="1:8" s="372" customFormat="1" ht="71.25" customHeight="1">
      <c r="A69" s="422">
        <v>40</v>
      </c>
      <c r="B69" s="433" t="s">
        <v>1532</v>
      </c>
      <c r="C69" s="424" t="s">
        <v>136</v>
      </c>
      <c r="D69" s="434" t="s">
        <v>363</v>
      </c>
      <c r="E69" s="434" t="s">
        <v>297</v>
      </c>
      <c r="F69" s="435" t="s">
        <v>2352</v>
      </c>
      <c r="G69" s="439" t="s">
        <v>1012</v>
      </c>
      <c r="H69" s="440" t="s">
        <v>1013</v>
      </c>
    </row>
    <row r="70" spans="1:8" s="372" customFormat="1" ht="71.25" customHeight="1">
      <c r="A70" s="422">
        <v>41</v>
      </c>
      <c r="B70" s="433" t="s">
        <v>1533</v>
      </c>
      <c r="C70" s="424" t="s">
        <v>136</v>
      </c>
      <c r="D70" s="434" t="s">
        <v>364</v>
      </c>
      <c r="E70" s="434" t="s">
        <v>365</v>
      </c>
      <c r="F70" s="435" t="s">
        <v>2352</v>
      </c>
      <c r="G70" s="439" t="s">
        <v>1015</v>
      </c>
      <c r="H70" s="440" t="s">
        <v>1016</v>
      </c>
    </row>
    <row r="71" spans="1:8" s="372" customFormat="1" ht="71.25" customHeight="1">
      <c r="A71" s="422">
        <v>42</v>
      </c>
      <c r="B71" s="433" t="s">
        <v>1536</v>
      </c>
      <c r="C71" s="424" t="s">
        <v>136</v>
      </c>
      <c r="D71" s="434" t="s">
        <v>369</v>
      </c>
      <c r="E71" s="434" t="s">
        <v>370</v>
      </c>
      <c r="F71" s="435" t="s">
        <v>2352</v>
      </c>
      <c r="G71" s="439" t="s">
        <v>1025</v>
      </c>
      <c r="H71" s="440" t="s">
        <v>1026</v>
      </c>
    </row>
    <row r="72" spans="1:8" s="372" customFormat="1" ht="71.25" customHeight="1" thickBot="1">
      <c r="A72" s="431">
        <v>43</v>
      </c>
      <c r="B72" s="436" t="s">
        <v>1537</v>
      </c>
      <c r="C72" s="427" t="s">
        <v>136</v>
      </c>
      <c r="D72" s="437" t="s">
        <v>371</v>
      </c>
      <c r="E72" s="437" t="s">
        <v>372</v>
      </c>
      <c r="F72" s="438" t="s">
        <v>2352</v>
      </c>
      <c r="G72" s="442" t="s">
        <v>1028</v>
      </c>
      <c r="H72" s="443" t="s">
        <v>1029</v>
      </c>
    </row>
    <row r="73" spans="1:8" ht="71.25" customHeight="1">
      <c r="A73" s="421"/>
      <c r="B73" s="421"/>
      <c r="C73" s="404"/>
      <c r="D73" s="404"/>
      <c r="E73" s="404"/>
      <c r="F73" s="421"/>
      <c r="G73" s="404"/>
      <c r="H73" s="404"/>
    </row>
    <row r="64259" spans="3:8" s="1" customFormat="1" ht="71.25" customHeight="1">
      <c r="C64259" s="2"/>
      <c r="D64259" s="2"/>
      <c r="E64259" s="2"/>
      <c r="G64259" s="2"/>
      <c r="H64259" s="2"/>
    </row>
  </sheetData>
  <mergeCells count="3">
    <mergeCell ref="A1:H1"/>
    <mergeCell ref="A28:H28"/>
    <mergeCell ref="A3:H3"/>
  </mergeCells>
  <conditionalFormatting sqref="D29:D65536 D4:D27 D2">
    <cfRule type="duplicateValues" dxfId="8" priority="8" stopIfTrue="1"/>
  </conditionalFormatting>
  <conditionalFormatting sqref="D29:E65536 D4:E27 D2:E2">
    <cfRule type="duplicateValues" dxfId="7" priority="7" stopIfTrue="1"/>
  </conditionalFormatting>
  <conditionalFormatting sqref="B29:B65536 B4:B27 B2">
    <cfRule type="duplicateValues" dxfId="6" priority="9" stopIfTrue="1"/>
  </conditionalFormatting>
  <hyperlinks>
    <hyperlink ref="H42" r:id="rId1"/>
    <hyperlink ref="H29" r:id="rId2"/>
    <hyperlink ref="H31" r:id="rId3"/>
    <hyperlink ref="H32" r:id="rId4"/>
    <hyperlink ref="H33" r:id="rId5"/>
    <hyperlink ref="H35" r:id="rId6"/>
    <hyperlink ref="H36" r:id="rId7"/>
    <hyperlink ref="H37" r:id="rId8"/>
    <hyperlink ref="H38" r:id="rId9"/>
    <hyperlink ref="H39" r:id="rId10"/>
    <hyperlink ref="H40" r:id="rId11"/>
    <hyperlink ref="H41" r:id="rId12"/>
    <hyperlink ref="H56" r:id="rId13"/>
    <hyperlink ref="H57" r:id="rId14"/>
    <hyperlink ref="H58" r:id="rId15"/>
    <hyperlink ref="H59" r:id="rId16"/>
    <hyperlink ref="H60" r:id="rId17"/>
    <hyperlink ref="H61" r:id="rId18"/>
    <hyperlink ref="H62" r:id="rId19"/>
    <hyperlink ref="H63" r:id="rId20"/>
    <hyperlink ref="H64" r:id="rId21"/>
    <hyperlink ref="H65" r:id="rId22"/>
    <hyperlink ref="H66" r:id="rId23"/>
    <hyperlink ref="H67" r:id="rId24"/>
    <hyperlink ref="H68" r:id="rId25"/>
    <hyperlink ref="H30" r:id="rId26"/>
    <hyperlink ref="H34" r:id="rId27"/>
    <hyperlink ref="H72" r:id="rId28"/>
    <hyperlink ref="H46" r:id="rId29"/>
    <hyperlink ref="H71" r:id="rId30"/>
    <hyperlink ref="H52" r:id="rId31"/>
    <hyperlink ref="H69" r:id="rId32"/>
    <hyperlink ref="H48" r:id="rId33"/>
    <hyperlink ref="H51" r:id="rId34"/>
    <hyperlink ref="H55" r:id="rId35"/>
    <hyperlink ref="H49" r:id="rId36"/>
    <hyperlink ref="H50" r:id="rId37"/>
    <hyperlink ref="H47" r:id="rId38"/>
    <hyperlink ref="H70" r:id="rId39"/>
    <hyperlink ref="H54" r:id="rId40"/>
    <hyperlink ref="H43" r:id="rId41"/>
    <hyperlink ref="H45" r:id="rId42"/>
    <hyperlink ref="H53" r:id="rId43"/>
    <hyperlink ref="H44" r:id="rId44"/>
  </hyperlinks>
  <pageMargins left="0.7" right="0.7" top="0.75" bottom="0.75" header="0.3" footer="0.3"/>
  <pageSetup scale="50" fitToHeight="3" orientation="portrait" r:id="rId45"/>
  <drawing r:id="rId46"/>
</worksheet>
</file>

<file path=xl/worksheets/sheet4.xml><?xml version="1.0" encoding="utf-8"?>
<worksheet xmlns="http://schemas.openxmlformats.org/spreadsheetml/2006/main" xmlns:r="http://schemas.openxmlformats.org/officeDocument/2006/relationships">
  <dimension ref="A1:I64106"/>
  <sheetViews>
    <sheetView view="pageBreakPreview" zoomScale="70" zoomScaleNormal="70" zoomScaleSheetLayoutView="70" workbookViewId="0">
      <pane ySplit="2" topLeftCell="A36" activePane="bottomLeft" state="frozen"/>
      <selection pane="bottomLeft" activeCell="D41" sqref="D41"/>
    </sheetView>
  </sheetViews>
  <sheetFormatPr defaultRowHeight="71.25" customHeight="1"/>
  <cols>
    <col min="1" max="1" width="10" style="374" customWidth="1"/>
    <col min="2" max="2" width="15.85546875" style="374" customWidth="1"/>
    <col min="3" max="3" width="14.85546875" style="236" customWidth="1"/>
    <col min="4" max="4" width="21.140625" style="236" customWidth="1"/>
    <col min="5" max="5" width="32.5703125" style="236" customWidth="1"/>
    <col min="6" max="6" width="21.42578125" style="374" customWidth="1"/>
    <col min="7" max="7" width="20.140625" style="236" customWidth="1"/>
    <col min="8" max="8" width="34.5703125" style="236" customWidth="1"/>
    <col min="9" max="16384" width="9.140625" style="236"/>
  </cols>
  <sheetData>
    <row r="1" spans="1:9" s="405" customFormat="1" ht="154.5" customHeight="1">
      <c r="A1" s="900" t="s">
        <v>2420</v>
      </c>
      <c r="B1" s="893"/>
      <c r="C1" s="892"/>
      <c r="D1" s="893"/>
      <c r="E1" s="891"/>
      <c r="F1" s="892"/>
      <c r="G1" s="893"/>
      <c r="H1" s="892"/>
      <c r="I1" s="420"/>
    </row>
    <row r="2" spans="1:9" s="242" customFormat="1" ht="71.25" customHeight="1" thickBot="1">
      <c r="A2" s="452" t="s">
        <v>2418</v>
      </c>
      <c r="B2" s="408" t="s">
        <v>190</v>
      </c>
      <c r="C2" s="411" t="s">
        <v>79</v>
      </c>
      <c r="D2" s="412" t="s">
        <v>41</v>
      </c>
      <c r="E2" s="410" t="s">
        <v>7</v>
      </c>
      <c r="F2" s="419" t="s">
        <v>14</v>
      </c>
      <c r="G2" s="412" t="s">
        <v>88</v>
      </c>
      <c r="H2" s="411" t="s">
        <v>78</v>
      </c>
      <c r="I2" s="406"/>
    </row>
    <row r="3" spans="1:9" s="242" customFormat="1" ht="36.75" customHeight="1">
      <c r="A3" s="905" t="s">
        <v>2417</v>
      </c>
      <c r="B3" s="906"/>
      <c r="C3" s="906"/>
      <c r="D3" s="906"/>
      <c r="E3" s="906"/>
      <c r="F3" s="906"/>
      <c r="G3" s="906"/>
      <c r="H3" s="907"/>
      <c r="I3" s="406"/>
    </row>
    <row r="4" spans="1:9" s="424" customFormat="1" ht="39" customHeight="1">
      <c r="A4" s="453">
        <v>1</v>
      </c>
      <c r="B4" s="422">
        <v>204199</v>
      </c>
      <c r="C4" s="454" t="s">
        <v>154</v>
      </c>
      <c r="D4" s="455" t="s">
        <v>1675</v>
      </c>
      <c r="E4" s="424" t="s">
        <v>1676</v>
      </c>
      <c r="F4" s="425" t="s">
        <v>1677</v>
      </c>
      <c r="G4" s="455" t="s">
        <v>2369</v>
      </c>
      <c r="H4" s="454" t="s">
        <v>2370</v>
      </c>
      <c r="I4" s="456"/>
    </row>
    <row r="5" spans="1:9" s="424" customFormat="1" ht="39" customHeight="1">
      <c r="A5" s="453">
        <v>2</v>
      </c>
      <c r="B5" s="422">
        <v>206131</v>
      </c>
      <c r="C5" s="454" t="s">
        <v>154</v>
      </c>
      <c r="D5" s="455" t="s">
        <v>1681</v>
      </c>
      <c r="E5" s="424" t="s">
        <v>1682</v>
      </c>
      <c r="F5" s="425" t="s">
        <v>1680</v>
      </c>
      <c r="G5" s="455" t="s">
        <v>2371</v>
      </c>
      <c r="H5" s="454" t="s">
        <v>2372</v>
      </c>
      <c r="I5" s="456"/>
    </row>
    <row r="6" spans="1:9" s="424" customFormat="1" ht="39" customHeight="1">
      <c r="A6" s="453">
        <v>3</v>
      </c>
      <c r="B6" s="422">
        <v>205850</v>
      </c>
      <c r="C6" s="454" t="s">
        <v>154</v>
      </c>
      <c r="D6" s="455" t="s">
        <v>1684</v>
      </c>
      <c r="E6" s="424" t="s">
        <v>1685</v>
      </c>
      <c r="F6" s="425" t="s">
        <v>1680</v>
      </c>
      <c r="G6" s="455" t="s">
        <v>2373</v>
      </c>
      <c r="H6" s="454" t="s">
        <v>2374</v>
      </c>
      <c r="I6" s="456"/>
    </row>
    <row r="7" spans="1:9" s="424" customFormat="1" ht="39" customHeight="1">
      <c r="A7" s="453">
        <v>4</v>
      </c>
      <c r="B7" s="422">
        <v>203096</v>
      </c>
      <c r="C7" s="454" t="s">
        <v>154</v>
      </c>
      <c r="D7" s="455" t="s">
        <v>1687</v>
      </c>
      <c r="E7" s="424" t="s">
        <v>1688</v>
      </c>
      <c r="F7" s="425" t="s">
        <v>1689</v>
      </c>
      <c r="G7" s="455" t="s">
        <v>2375</v>
      </c>
      <c r="H7" s="454" t="s">
        <v>2376</v>
      </c>
      <c r="I7" s="456"/>
    </row>
    <row r="8" spans="1:9" s="424" customFormat="1" ht="39" customHeight="1">
      <c r="A8" s="453">
        <v>5</v>
      </c>
      <c r="B8" s="422">
        <v>207005</v>
      </c>
      <c r="C8" s="454" t="s">
        <v>154</v>
      </c>
      <c r="D8" s="455" t="s">
        <v>1691</v>
      </c>
      <c r="E8" s="424" t="s">
        <v>1692</v>
      </c>
      <c r="F8" s="425" t="s">
        <v>1677</v>
      </c>
      <c r="G8" s="455" t="s">
        <v>2377</v>
      </c>
      <c r="H8" s="454" t="s">
        <v>2378</v>
      </c>
      <c r="I8" s="456"/>
    </row>
    <row r="9" spans="1:9" s="424" customFormat="1" ht="39" customHeight="1">
      <c r="A9" s="453">
        <v>6</v>
      </c>
      <c r="B9" s="422">
        <v>206337</v>
      </c>
      <c r="C9" s="454" t="s">
        <v>154</v>
      </c>
      <c r="D9" s="455" t="s">
        <v>1693</v>
      </c>
      <c r="E9" s="424" t="s">
        <v>1694</v>
      </c>
      <c r="F9" s="425" t="s">
        <v>1677</v>
      </c>
      <c r="G9" s="455" t="s">
        <v>2379</v>
      </c>
      <c r="H9" s="454" t="s">
        <v>2380</v>
      </c>
      <c r="I9" s="456"/>
    </row>
    <row r="10" spans="1:9" s="424" customFormat="1" ht="39" customHeight="1">
      <c r="A10" s="453">
        <v>7</v>
      </c>
      <c r="B10" s="422">
        <v>206364</v>
      </c>
      <c r="C10" s="454" t="s">
        <v>154</v>
      </c>
      <c r="D10" s="455" t="s">
        <v>1696</v>
      </c>
      <c r="E10" s="424" t="s">
        <v>1697</v>
      </c>
      <c r="F10" s="425" t="s">
        <v>1677</v>
      </c>
      <c r="G10" s="455" t="s">
        <v>2381</v>
      </c>
      <c r="H10" s="454" t="s">
        <v>2382</v>
      </c>
      <c r="I10" s="456"/>
    </row>
    <row r="11" spans="1:9" s="424" customFormat="1" ht="39" customHeight="1">
      <c r="A11" s="453">
        <v>8</v>
      </c>
      <c r="B11" s="422">
        <v>205357</v>
      </c>
      <c r="C11" s="454" t="s">
        <v>154</v>
      </c>
      <c r="D11" s="455" t="s">
        <v>1698</v>
      </c>
      <c r="E11" s="424" t="s">
        <v>1699</v>
      </c>
      <c r="F11" s="425" t="s">
        <v>1689</v>
      </c>
      <c r="G11" s="455" t="s">
        <v>2383</v>
      </c>
      <c r="H11" s="454" t="s">
        <v>2384</v>
      </c>
      <c r="I11" s="456"/>
    </row>
    <row r="12" spans="1:9" s="424" customFormat="1" ht="39" customHeight="1">
      <c r="A12" s="453">
        <v>9</v>
      </c>
      <c r="B12" s="422">
        <v>203428</v>
      </c>
      <c r="C12" s="454" t="s">
        <v>154</v>
      </c>
      <c r="D12" s="455" t="s">
        <v>1703</v>
      </c>
      <c r="E12" s="424" t="s">
        <v>1704</v>
      </c>
      <c r="F12" s="425" t="s">
        <v>1689</v>
      </c>
      <c r="G12" s="455" t="s">
        <v>2385</v>
      </c>
      <c r="H12" s="454" t="s">
        <v>2386</v>
      </c>
      <c r="I12" s="456"/>
    </row>
    <row r="13" spans="1:9" s="424" customFormat="1" ht="39" customHeight="1">
      <c r="A13" s="453">
        <v>10</v>
      </c>
      <c r="B13" s="422">
        <v>204414</v>
      </c>
      <c r="C13" s="454" t="s">
        <v>154</v>
      </c>
      <c r="D13" s="455" t="s">
        <v>1706</v>
      </c>
      <c r="E13" s="424" t="s">
        <v>1707</v>
      </c>
      <c r="F13" s="425" t="s">
        <v>1689</v>
      </c>
      <c r="G13" s="455" t="s">
        <v>2387</v>
      </c>
      <c r="H13" s="454" t="s">
        <v>2388</v>
      </c>
      <c r="I13" s="456"/>
    </row>
    <row r="14" spans="1:9" s="424" customFormat="1" ht="39" customHeight="1">
      <c r="A14" s="453">
        <v>11</v>
      </c>
      <c r="B14" s="422">
        <v>206986</v>
      </c>
      <c r="C14" s="454" t="s">
        <v>154</v>
      </c>
      <c r="D14" s="455" t="s">
        <v>1709</v>
      </c>
      <c r="E14" s="424" t="s">
        <v>1710</v>
      </c>
      <c r="F14" s="425" t="s">
        <v>1702</v>
      </c>
      <c r="G14" s="455" t="s">
        <v>2389</v>
      </c>
      <c r="H14" s="454" t="s">
        <v>2390</v>
      </c>
      <c r="I14" s="456"/>
    </row>
    <row r="15" spans="1:9" s="424" customFormat="1" ht="39" customHeight="1">
      <c r="A15" s="453">
        <v>12</v>
      </c>
      <c r="B15" s="422">
        <v>206655</v>
      </c>
      <c r="C15" s="454" t="s">
        <v>154</v>
      </c>
      <c r="D15" s="455" t="s">
        <v>1711</v>
      </c>
      <c r="E15" s="424" t="s">
        <v>1712</v>
      </c>
      <c r="F15" s="425" t="s">
        <v>1689</v>
      </c>
      <c r="G15" s="455" t="s">
        <v>2391</v>
      </c>
      <c r="H15" s="454" t="s">
        <v>2392</v>
      </c>
      <c r="I15" s="456"/>
    </row>
    <row r="16" spans="1:9" s="424" customFormat="1" ht="39" customHeight="1">
      <c r="A16" s="453">
        <v>13</v>
      </c>
      <c r="B16" s="422">
        <v>203661</v>
      </c>
      <c r="C16" s="454" t="s">
        <v>154</v>
      </c>
      <c r="D16" s="455" t="s">
        <v>1714</v>
      </c>
      <c r="E16" s="424" t="s">
        <v>1715</v>
      </c>
      <c r="F16" s="425" t="s">
        <v>1680</v>
      </c>
      <c r="G16" s="455" t="s">
        <v>2393</v>
      </c>
      <c r="H16" s="454" t="s">
        <v>2394</v>
      </c>
      <c r="I16" s="456"/>
    </row>
    <row r="17" spans="1:9" s="424" customFormat="1" ht="39" customHeight="1">
      <c r="A17" s="453">
        <v>14</v>
      </c>
      <c r="B17" s="422">
        <v>206571</v>
      </c>
      <c r="C17" s="454" t="s">
        <v>154</v>
      </c>
      <c r="D17" s="455" t="s">
        <v>1716</v>
      </c>
      <c r="E17" s="424" t="s">
        <v>1717</v>
      </c>
      <c r="F17" s="425" t="s">
        <v>1677</v>
      </c>
      <c r="G17" s="455" t="s">
        <v>2395</v>
      </c>
      <c r="H17" s="454" t="s">
        <v>2396</v>
      </c>
      <c r="I17" s="456"/>
    </row>
    <row r="18" spans="1:9" s="424" customFormat="1" ht="39" customHeight="1">
      <c r="A18" s="453">
        <v>15</v>
      </c>
      <c r="B18" s="422">
        <v>206376</v>
      </c>
      <c r="C18" s="454" t="s">
        <v>154</v>
      </c>
      <c r="D18" s="455" t="s">
        <v>1718</v>
      </c>
      <c r="E18" s="424" t="s">
        <v>1719</v>
      </c>
      <c r="F18" s="425" t="s">
        <v>1677</v>
      </c>
      <c r="G18" s="455" t="s">
        <v>2397</v>
      </c>
      <c r="H18" s="454" t="s">
        <v>2398</v>
      </c>
      <c r="I18" s="456"/>
    </row>
    <row r="19" spans="1:9" s="424" customFormat="1" ht="39" customHeight="1">
      <c r="A19" s="453">
        <v>16</v>
      </c>
      <c r="B19" s="422">
        <v>203032</v>
      </c>
      <c r="C19" s="454" t="s">
        <v>154</v>
      </c>
      <c r="D19" s="455" t="s">
        <v>1721</v>
      </c>
      <c r="E19" s="424" t="s">
        <v>1722</v>
      </c>
      <c r="F19" s="425" t="s">
        <v>1702</v>
      </c>
      <c r="G19" s="455" t="s">
        <v>2399</v>
      </c>
      <c r="H19" s="454" t="s">
        <v>2400</v>
      </c>
      <c r="I19" s="456"/>
    </row>
    <row r="20" spans="1:9" s="424" customFormat="1" ht="39" customHeight="1">
      <c r="A20" s="453">
        <v>17</v>
      </c>
      <c r="B20" s="422">
        <v>205187</v>
      </c>
      <c r="C20" s="454" t="s">
        <v>154</v>
      </c>
      <c r="D20" s="455" t="s">
        <v>1724</v>
      </c>
      <c r="E20" s="424" t="s">
        <v>1725</v>
      </c>
      <c r="F20" s="425" t="s">
        <v>1680</v>
      </c>
      <c r="G20" s="455" t="s">
        <v>2401</v>
      </c>
      <c r="H20" s="454" t="s">
        <v>2402</v>
      </c>
      <c r="I20" s="456"/>
    </row>
    <row r="21" spans="1:9" s="424" customFormat="1" ht="39" customHeight="1">
      <c r="A21" s="453">
        <v>18</v>
      </c>
      <c r="B21" s="422">
        <v>205820</v>
      </c>
      <c r="C21" s="454" t="s">
        <v>154</v>
      </c>
      <c r="D21" s="455" t="s">
        <v>1726</v>
      </c>
      <c r="E21" s="424" t="s">
        <v>159</v>
      </c>
      <c r="F21" s="425" t="s">
        <v>1677</v>
      </c>
      <c r="G21" s="455" t="s">
        <v>2403</v>
      </c>
      <c r="H21" s="454" t="s">
        <v>2404</v>
      </c>
      <c r="I21" s="456"/>
    </row>
    <row r="22" spans="1:9" s="424" customFormat="1" ht="39" customHeight="1">
      <c r="A22" s="453">
        <v>19</v>
      </c>
      <c r="B22" s="422">
        <v>205525</v>
      </c>
      <c r="C22" s="454" t="s">
        <v>154</v>
      </c>
      <c r="D22" s="455" t="s">
        <v>1728</v>
      </c>
      <c r="E22" s="424" t="s">
        <v>1729</v>
      </c>
      <c r="F22" s="425" t="s">
        <v>1680</v>
      </c>
      <c r="G22" s="455" t="s">
        <v>2405</v>
      </c>
      <c r="H22" s="454" t="s">
        <v>2406</v>
      </c>
      <c r="I22" s="456"/>
    </row>
    <row r="23" spans="1:9" s="424" customFormat="1" ht="39" customHeight="1">
      <c r="A23" s="453">
        <v>20</v>
      </c>
      <c r="B23" s="422">
        <v>204513</v>
      </c>
      <c r="C23" s="454" t="s">
        <v>154</v>
      </c>
      <c r="D23" s="455" t="s">
        <v>1731</v>
      </c>
      <c r="E23" s="424" t="s">
        <v>1732</v>
      </c>
      <c r="F23" s="425" t="s">
        <v>1702</v>
      </c>
      <c r="G23" s="455" t="s">
        <v>2407</v>
      </c>
      <c r="H23" s="454" t="s">
        <v>2408</v>
      </c>
      <c r="I23" s="456"/>
    </row>
    <row r="24" spans="1:9" s="424" customFormat="1" ht="39" customHeight="1">
      <c r="A24" s="453">
        <v>21</v>
      </c>
      <c r="B24" s="422">
        <v>206511</v>
      </c>
      <c r="C24" s="454" t="s">
        <v>154</v>
      </c>
      <c r="D24" s="455" t="s">
        <v>1733</v>
      </c>
      <c r="E24" s="424" t="s">
        <v>1734</v>
      </c>
      <c r="F24" s="425" t="s">
        <v>1680</v>
      </c>
      <c r="G24" s="455" t="s">
        <v>2409</v>
      </c>
      <c r="H24" s="454" t="s">
        <v>2410</v>
      </c>
      <c r="I24" s="456"/>
    </row>
    <row r="25" spans="1:9" s="424" customFormat="1" ht="39" customHeight="1">
      <c r="A25" s="453">
        <v>22</v>
      </c>
      <c r="B25" s="422">
        <v>205843</v>
      </c>
      <c r="C25" s="454" t="s">
        <v>154</v>
      </c>
      <c r="D25" s="455" t="s">
        <v>1736</v>
      </c>
      <c r="E25" s="424" t="s">
        <v>1737</v>
      </c>
      <c r="F25" s="425" t="s">
        <v>1702</v>
      </c>
      <c r="G25" s="455" t="s">
        <v>2411</v>
      </c>
      <c r="H25" s="454" t="s">
        <v>2412</v>
      </c>
      <c r="I25" s="456"/>
    </row>
    <row r="26" spans="1:9" s="424" customFormat="1" ht="39" customHeight="1">
      <c r="A26" s="453">
        <v>23</v>
      </c>
      <c r="B26" s="422">
        <v>204793</v>
      </c>
      <c r="C26" s="454" t="s">
        <v>154</v>
      </c>
      <c r="D26" s="455" t="s">
        <v>1739</v>
      </c>
      <c r="E26" s="424" t="s">
        <v>1740</v>
      </c>
      <c r="F26" s="425" t="s">
        <v>1702</v>
      </c>
      <c r="G26" s="455" t="s">
        <v>2413</v>
      </c>
      <c r="H26" s="454" t="s">
        <v>2414</v>
      </c>
      <c r="I26" s="456"/>
    </row>
    <row r="27" spans="1:9" s="424" customFormat="1" ht="39" customHeight="1">
      <c r="A27" s="453">
        <v>24</v>
      </c>
      <c r="B27" s="422">
        <v>203956</v>
      </c>
      <c r="C27" s="454" t="s">
        <v>154</v>
      </c>
      <c r="D27" s="455" t="s">
        <v>1741</v>
      </c>
      <c r="E27" s="424" t="s">
        <v>1742</v>
      </c>
      <c r="F27" s="425" t="s">
        <v>1702</v>
      </c>
      <c r="G27" s="455" t="s">
        <v>2415</v>
      </c>
      <c r="H27" s="454" t="s">
        <v>2416</v>
      </c>
      <c r="I27" s="456"/>
    </row>
    <row r="28" spans="1:9" s="424" customFormat="1" ht="39" customHeight="1">
      <c r="A28" s="901" t="s">
        <v>2419</v>
      </c>
      <c r="B28" s="902"/>
      <c r="C28" s="903"/>
      <c r="D28" s="902"/>
      <c r="E28" s="904"/>
      <c r="F28" s="903"/>
      <c r="G28" s="902"/>
      <c r="H28" s="903"/>
      <c r="I28" s="456"/>
    </row>
    <row r="29" spans="1:9" s="424" customFormat="1" ht="39" customHeight="1">
      <c r="A29" s="453">
        <v>1</v>
      </c>
      <c r="B29" s="422" t="s">
        <v>1436</v>
      </c>
      <c r="C29" s="454" t="s">
        <v>136</v>
      </c>
      <c r="D29" s="455" t="s">
        <v>198</v>
      </c>
      <c r="E29" s="424" t="s">
        <v>199</v>
      </c>
      <c r="F29" s="425" t="s">
        <v>200</v>
      </c>
      <c r="G29" s="455" t="s">
        <v>626</v>
      </c>
      <c r="H29" s="454" t="s">
        <v>627</v>
      </c>
      <c r="I29" s="456"/>
    </row>
    <row r="30" spans="1:9" s="424" customFormat="1" ht="39" customHeight="1">
      <c r="A30" s="453">
        <v>2</v>
      </c>
      <c r="B30" s="422" t="s">
        <v>1438</v>
      </c>
      <c r="C30" s="454" t="s">
        <v>136</v>
      </c>
      <c r="D30" s="455" t="s">
        <v>204</v>
      </c>
      <c r="E30" s="424" t="s">
        <v>205</v>
      </c>
      <c r="F30" s="425" t="s">
        <v>203</v>
      </c>
      <c r="G30" s="455" t="s">
        <v>636</v>
      </c>
      <c r="H30" s="454" t="s">
        <v>637</v>
      </c>
      <c r="I30" s="456"/>
    </row>
    <row r="31" spans="1:9" s="424" customFormat="1" ht="39" customHeight="1">
      <c r="A31" s="453">
        <v>3</v>
      </c>
      <c r="B31" s="422" t="s">
        <v>1439</v>
      </c>
      <c r="C31" s="454" t="s">
        <v>136</v>
      </c>
      <c r="D31" s="455" t="s">
        <v>206</v>
      </c>
      <c r="E31" s="424" t="s">
        <v>207</v>
      </c>
      <c r="F31" s="425" t="s">
        <v>203</v>
      </c>
      <c r="G31" s="455" t="s">
        <v>641</v>
      </c>
      <c r="H31" s="454" t="s">
        <v>642</v>
      </c>
      <c r="I31" s="456"/>
    </row>
    <row r="32" spans="1:9" s="424" customFormat="1" ht="39" customHeight="1">
      <c r="A32" s="453">
        <v>4</v>
      </c>
      <c r="B32" s="422" t="s">
        <v>1440</v>
      </c>
      <c r="C32" s="454" t="s">
        <v>136</v>
      </c>
      <c r="D32" s="455" t="s">
        <v>208</v>
      </c>
      <c r="E32" s="424" t="s">
        <v>179</v>
      </c>
      <c r="F32" s="425" t="s">
        <v>203</v>
      </c>
      <c r="G32" s="455" t="s">
        <v>646</v>
      </c>
      <c r="H32" s="454" t="s">
        <v>647</v>
      </c>
      <c r="I32" s="456"/>
    </row>
    <row r="33" spans="1:9" s="424" customFormat="1" ht="39" customHeight="1">
      <c r="A33" s="453">
        <v>5</v>
      </c>
      <c r="B33" s="422" t="s">
        <v>1443</v>
      </c>
      <c r="C33" s="454" t="s">
        <v>136</v>
      </c>
      <c r="D33" s="455" t="s">
        <v>212</v>
      </c>
      <c r="E33" s="424" t="s">
        <v>213</v>
      </c>
      <c r="F33" s="425" t="s">
        <v>203</v>
      </c>
      <c r="G33" s="455" t="s">
        <v>660</v>
      </c>
      <c r="H33" s="454" t="s">
        <v>661</v>
      </c>
      <c r="I33" s="456"/>
    </row>
    <row r="34" spans="1:9" s="424" customFormat="1" ht="39" customHeight="1">
      <c r="A34" s="453">
        <v>6</v>
      </c>
      <c r="B34" s="422" t="s">
        <v>1445</v>
      </c>
      <c r="C34" s="454" t="s">
        <v>136</v>
      </c>
      <c r="D34" s="455" t="s">
        <v>216</v>
      </c>
      <c r="E34" s="424" t="s">
        <v>217</v>
      </c>
      <c r="F34" s="425" t="s">
        <v>218</v>
      </c>
      <c r="G34" s="455" t="s">
        <v>671</v>
      </c>
      <c r="H34" s="454" t="s">
        <v>672</v>
      </c>
      <c r="I34" s="456"/>
    </row>
    <row r="35" spans="1:9" s="424" customFormat="1" ht="39" customHeight="1">
      <c r="A35" s="453">
        <v>7</v>
      </c>
      <c r="B35" s="422" t="s">
        <v>1446</v>
      </c>
      <c r="C35" s="454" t="s">
        <v>136</v>
      </c>
      <c r="D35" s="455" t="s">
        <v>219</v>
      </c>
      <c r="E35" s="424" t="s">
        <v>220</v>
      </c>
      <c r="F35" s="425" t="s">
        <v>218</v>
      </c>
      <c r="G35" s="455" t="s">
        <v>676</v>
      </c>
      <c r="H35" s="454" t="s">
        <v>677</v>
      </c>
      <c r="I35" s="456"/>
    </row>
    <row r="36" spans="1:9" s="424" customFormat="1" ht="39" customHeight="1">
      <c r="A36" s="453">
        <v>8</v>
      </c>
      <c r="B36" s="422" t="s">
        <v>1447</v>
      </c>
      <c r="C36" s="454" t="s">
        <v>136</v>
      </c>
      <c r="D36" s="455" t="s">
        <v>221</v>
      </c>
      <c r="E36" s="424" t="s">
        <v>222</v>
      </c>
      <c r="F36" s="425" t="s">
        <v>218</v>
      </c>
      <c r="G36" s="455" t="s">
        <v>681</v>
      </c>
      <c r="H36" s="454" t="s">
        <v>682</v>
      </c>
      <c r="I36" s="456"/>
    </row>
    <row r="37" spans="1:9" s="424" customFormat="1" ht="36" customHeight="1">
      <c r="A37" s="453">
        <v>9</v>
      </c>
      <c r="B37" s="422" t="s">
        <v>1448</v>
      </c>
      <c r="C37" s="454" t="s">
        <v>136</v>
      </c>
      <c r="D37" s="455" t="s">
        <v>223</v>
      </c>
      <c r="E37" s="424" t="s">
        <v>224</v>
      </c>
      <c r="F37" s="425" t="s">
        <v>218</v>
      </c>
      <c r="G37" s="455" t="s">
        <v>686</v>
      </c>
      <c r="H37" s="454" t="s">
        <v>687</v>
      </c>
      <c r="I37" s="456"/>
    </row>
    <row r="38" spans="1:9" s="424" customFormat="1" ht="36" customHeight="1">
      <c r="A38" s="453">
        <v>10</v>
      </c>
      <c r="B38" s="422" t="s">
        <v>1449</v>
      </c>
      <c r="C38" s="454" t="s">
        <v>136</v>
      </c>
      <c r="D38" s="455" t="s">
        <v>225</v>
      </c>
      <c r="E38" s="424" t="s">
        <v>226</v>
      </c>
      <c r="F38" s="425" t="s">
        <v>218</v>
      </c>
      <c r="G38" s="455" t="s">
        <v>691</v>
      </c>
      <c r="H38" s="454" t="s">
        <v>692</v>
      </c>
      <c r="I38" s="456"/>
    </row>
    <row r="39" spans="1:9" s="424" customFormat="1" ht="36" customHeight="1">
      <c r="A39" s="453">
        <v>11</v>
      </c>
      <c r="B39" s="422" t="s">
        <v>1452</v>
      </c>
      <c r="C39" s="454" t="s">
        <v>136</v>
      </c>
      <c r="D39" s="455" t="s">
        <v>230</v>
      </c>
      <c r="E39" s="424" t="s">
        <v>231</v>
      </c>
      <c r="F39" s="425" t="s">
        <v>229</v>
      </c>
      <c r="G39" s="455" t="s">
        <v>705</v>
      </c>
      <c r="H39" s="454" t="s">
        <v>706</v>
      </c>
      <c r="I39" s="456"/>
    </row>
    <row r="40" spans="1:9" s="424" customFormat="1" ht="36" customHeight="1">
      <c r="A40" s="453">
        <v>12</v>
      </c>
      <c r="B40" s="422" t="s">
        <v>1454</v>
      </c>
      <c r="C40" s="454" t="s">
        <v>136</v>
      </c>
      <c r="D40" s="455" t="s">
        <v>234</v>
      </c>
      <c r="E40" s="424" t="s">
        <v>159</v>
      </c>
      <c r="F40" s="425" t="s">
        <v>229</v>
      </c>
      <c r="G40" s="455" t="s">
        <v>713</v>
      </c>
      <c r="H40" s="454" t="s">
        <v>714</v>
      </c>
      <c r="I40" s="456"/>
    </row>
    <row r="41" spans="1:9" s="424" customFormat="1" ht="36" customHeight="1">
      <c r="A41" s="453">
        <v>13</v>
      </c>
      <c r="B41" s="422" t="s">
        <v>1456</v>
      </c>
      <c r="C41" s="454" t="s">
        <v>136</v>
      </c>
      <c r="D41" s="455" t="s">
        <v>236</v>
      </c>
      <c r="E41" s="424" t="s">
        <v>237</v>
      </c>
      <c r="F41" s="425" t="s">
        <v>229</v>
      </c>
      <c r="G41" s="455" t="s">
        <v>723</v>
      </c>
      <c r="H41" s="454" t="s">
        <v>724</v>
      </c>
      <c r="I41" s="456"/>
    </row>
    <row r="42" spans="1:9" s="424" customFormat="1" ht="36" customHeight="1">
      <c r="A42" s="453">
        <v>14</v>
      </c>
      <c r="B42" s="422" t="s">
        <v>1457</v>
      </c>
      <c r="C42" s="454" t="s">
        <v>136</v>
      </c>
      <c r="D42" s="455" t="s">
        <v>238</v>
      </c>
      <c r="E42" s="424" t="s">
        <v>239</v>
      </c>
      <c r="F42" s="425" t="s">
        <v>229</v>
      </c>
      <c r="G42" s="455" t="s">
        <v>727</v>
      </c>
      <c r="H42" s="454" t="s">
        <v>728</v>
      </c>
      <c r="I42" s="456"/>
    </row>
    <row r="43" spans="1:9" s="424" customFormat="1" ht="36" customHeight="1">
      <c r="A43" s="453">
        <v>15</v>
      </c>
      <c r="B43" s="422" t="s">
        <v>1458</v>
      </c>
      <c r="C43" s="454" t="s">
        <v>136</v>
      </c>
      <c r="D43" s="455" t="s">
        <v>93</v>
      </c>
      <c r="E43" s="424" t="s">
        <v>240</v>
      </c>
      <c r="F43" s="425" t="s">
        <v>229</v>
      </c>
      <c r="G43" s="455" t="s">
        <v>732</v>
      </c>
      <c r="H43" s="454" t="s">
        <v>733</v>
      </c>
      <c r="I43" s="456"/>
    </row>
    <row r="44" spans="1:9" s="424" customFormat="1" ht="36" customHeight="1">
      <c r="A44" s="453">
        <v>16</v>
      </c>
      <c r="B44" s="422" t="s">
        <v>1459</v>
      </c>
      <c r="C44" s="454" t="s">
        <v>136</v>
      </c>
      <c r="D44" s="455" t="s">
        <v>241</v>
      </c>
      <c r="E44" s="424" t="s">
        <v>165</v>
      </c>
      <c r="F44" s="425" t="s">
        <v>229</v>
      </c>
      <c r="G44" s="455" t="s">
        <v>737</v>
      </c>
      <c r="H44" s="454" t="s">
        <v>738</v>
      </c>
      <c r="I44" s="456"/>
    </row>
    <row r="45" spans="1:9" s="424" customFormat="1" ht="36" customHeight="1">
      <c r="A45" s="453">
        <v>17</v>
      </c>
      <c r="B45" s="422" t="s">
        <v>1460</v>
      </c>
      <c r="C45" s="454" t="s">
        <v>136</v>
      </c>
      <c r="D45" s="455" t="s">
        <v>242</v>
      </c>
      <c r="E45" s="424" t="s">
        <v>243</v>
      </c>
      <c r="F45" s="425" t="s">
        <v>229</v>
      </c>
      <c r="G45" s="455" t="s">
        <v>741</v>
      </c>
      <c r="H45" s="454" t="s">
        <v>742</v>
      </c>
      <c r="I45" s="456"/>
    </row>
    <row r="46" spans="1:9" s="424" customFormat="1" ht="36" customHeight="1">
      <c r="A46" s="453">
        <v>18</v>
      </c>
      <c r="B46" s="422" t="s">
        <v>1461</v>
      </c>
      <c r="C46" s="454" t="s">
        <v>136</v>
      </c>
      <c r="D46" s="455" t="s">
        <v>244</v>
      </c>
      <c r="E46" s="424" t="s">
        <v>245</v>
      </c>
      <c r="F46" s="425" t="s">
        <v>229</v>
      </c>
      <c r="G46" s="455" t="s">
        <v>745</v>
      </c>
      <c r="H46" s="454" t="s">
        <v>746</v>
      </c>
      <c r="I46" s="456"/>
    </row>
    <row r="47" spans="1:9" s="424" customFormat="1" ht="36" customHeight="1">
      <c r="A47" s="453">
        <v>19</v>
      </c>
      <c r="B47" s="422" t="s">
        <v>1462</v>
      </c>
      <c r="C47" s="454" t="s">
        <v>136</v>
      </c>
      <c r="D47" s="455" t="s">
        <v>246</v>
      </c>
      <c r="E47" s="424" t="s">
        <v>247</v>
      </c>
      <c r="F47" s="425" t="s">
        <v>229</v>
      </c>
      <c r="G47" s="455" t="s">
        <v>749</v>
      </c>
      <c r="H47" s="454" t="s">
        <v>750</v>
      </c>
      <c r="I47" s="456"/>
    </row>
    <row r="48" spans="1:9" s="424" customFormat="1" ht="36" customHeight="1">
      <c r="A48" s="453">
        <v>20</v>
      </c>
      <c r="B48" s="422" t="s">
        <v>1464</v>
      </c>
      <c r="C48" s="454" t="s">
        <v>136</v>
      </c>
      <c r="D48" s="455" t="s">
        <v>249</v>
      </c>
      <c r="E48" s="424" t="s">
        <v>250</v>
      </c>
      <c r="F48" s="425" t="s">
        <v>229</v>
      </c>
      <c r="G48" s="455" t="s">
        <v>757</v>
      </c>
      <c r="H48" s="454" t="s">
        <v>758</v>
      </c>
      <c r="I48" s="456"/>
    </row>
    <row r="49" spans="1:9" s="424" customFormat="1" ht="36" customHeight="1">
      <c r="A49" s="453">
        <v>21</v>
      </c>
      <c r="B49" s="422" t="s">
        <v>1465</v>
      </c>
      <c r="C49" s="454" t="s">
        <v>136</v>
      </c>
      <c r="D49" s="455" t="s">
        <v>251</v>
      </c>
      <c r="E49" s="424" t="s">
        <v>252</v>
      </c>
      <c r="F49" s="425" t="s">
        <v>229</v>
      </c>
      <c r="G49" s="455" t="s">
        <v>762</v>
      </c>
      <c r="H49" s="454" t="s">
        <v>763</v>
      </c>
      <c r="I49" s="456"/>
    </row>
    <row r="50" spans="1:9" s="424" customFormat="1" ht="36" customHeight="1">
      <c r="A50" s="453">
        <v>22</v>
      </c>
      <c r="B50" s="422" t="s">
        <v>1467</v>
      </c>
      <c r="C50" s="454" t="s">
        <v>136</v>
      </c>
      <c r="D50" s="455" t="s">
        <v>255</v>
      </c>
      <c r="E50" s="424" t="s">
        <v>256</v>
      </c>
      <c r="F50" s="425" t="s">
        <v>229</v>
      </c>
      <c r="G50" s="455" t="s">
        <v>771</v>
      </c>
      <c r="H50" s="454" t="s">
        <v>772</v>
      </c>
      <c r="I50" s="456"/>
    </row>
    <row r="51" spans="1:9" s="424" customFormat="1" ht="36" customHeight="1">
      <c r="A51" s="453">
        <v>23</v>
      </c>
      <c r="B51" s="422" t="s">
        <v>1469</v>
      </c>
      <c r="C51" s="454" t="s">
        <v>136</v>
      </c>
      <c r="D51" s="455" t="s">
        <v>259</v>
      </c>
      <c r="E51" s="424" t="s">
        <v>260</v>
      </c>
      <c r="F51" s="425" t="s">
        <v>229</v>
      </c>
      <c r="G51" s="455" t="s">
        <v>778</v>
      </c>
      <c r="H51" s="454" t="s">
        <v>779</v>
      </c>
      <c r="I51" s="456"/>
    </row>
    <row r="52" spans="1:9" s="424" customFormat="1" ht="36" customHeight="1">
      <c r="A52" s="453">
        <v>24</v>
      </c>
      <c r="B52" s="422" t="s">
        <v>1470</v>
      </c>
      <c r="C52" s="454" t="s">
        <v>136</v>
      </c>
      <c r="D52" s="455" t="s">
        <v>261</v>
      </c>
      <c r="E52" s="424" t="s">
        <v>262</v>
      </c>
      <c r="F52" s="425" t="s">
        <v>229</v>
      </c>
      <c r="G52" s="455" t="s">
        <v>783</v>
      </c>
      <c r="H52" s="454" t="s">
        <v>784</v>
      </c>
      <c r="I52" s="456"/>
    </row>
    <row r="53" spans="1:9" s="424" customFormat="1" ht="36" customHeight="1">
      <c r="A53" s="453">
        <v>25</v>
      </c>
      <c r="B53" s="422" t="s">
        <v>1471</v>
      </c>
      <c r="C53" s="454" t="s">
        <v>136</v>
      </c>
      <c r="D53" s="455" t="s">
        <v>263</v>
      </c>
      <c r="E53" s="424" t="s">
        <v>264</v>
      </c>
      <c r="F53" s="425" t="s">
        <v>229</v>
      </c>
      <c r="G53" s="455" t="s">
        <v>787</v>
      </c>
      <c r="H53" s="454" t="s">
        <v>788</v>
      </c>
      <c r="I53" s="456"/>
    </row>
    <row r="54" spans="1:9" s="424" customFormat="1" ht="36" customHeight="1">
      <c r="A54" s="453">
        <v>26</v>
      </c>
      <c r="B54" s="422" t="s">
        <v>1472</v>
      </c>
      <c r="C54" s="454" t="s">
        <v>136</v>
      </c>
      <c r="D54" s="455" t="s">
        <v>265</v>
      </c>
      <c r="E54" s="424" t="s">
        <v>266</v>
      </c>
      <c r="F54" s="425" t="s">
        <v>229</v>
      </c>
      <c r="G54" s="455" t="s">
        <v>791</v>
      </c>
      <c r="H54" s="454" t="s">
        <v>792</v>
      </c>
      <c r="I54" s="456"/>
    </row>
    <row r="55" spans="1:9" s="424" customFormat="1" ht="36" customHeight="1">
      <c r="A55" s="453">
        <v>27</v>
      </c>
      <c r="B55" s="422" t="s">
        <v>1474</v>
      </c>
      <c r="C55" s="454" t="s">
        <v>136</v>
      </c>
      <c r="D55" s="455" t="s">
        <v>269</v>
      </c>
      <c r="E55" s="424" t="s">
        <v>270</v>
      </c>
      <c r="F55" s="425" t="s">
        <v>229</v>
      </c>
      <c r="G55" s="455" t="s">
        <v>799</v>
      </c>
      <c r="H55" s="454" t="s">
        <v>800</v>
      </c>
      <c r="I55" s="456"/>
    </row>
    <row r="56" spans="1:9" s="424" customFormat="1" ht="36" customHeight="1">
      <c r="A56" s="453">
        <v>28</v>
      </c>
      <c r="B56" s="422" t="s">
        <v>1475</v>
      </c>
      <c r="C56" s="454" t="s">
        <v>136</v>
      </c>
      <c r="D56" s="455" t="s">
        <v>271</v>
      </c>
      <c r="E56" s="424" t="s">
        <v>182</v>
      </c>
      <c r="F56" s="425" t="s">
        <v>229</v>
      </c>
      <c r="G56" s="455" t="s">
        <v>804</v>
      </c>
      <c r="H56" s="454" t="s">
        <v>805</v>
      </c>
      <c r="I56" s="456"/>
    </row>
    <row r="57" spans="1:9" s="424" customFormat="1" ht="36" customHeight="1">
      <c r="A57" s="453">
        <v>29</v>
      </c>
      <c r="B57" s="422" t="s">
        <v>1477</v>
      </c>
      <c r="C57" s="454" t="s">
        <v>136</v>
      </c>
      <c r="D57" s="455" t="s">
        <v>273</v>
      </c>
      <c r="E57" s="424" t="s">
        <v>180</v>
      </c>
      <c r="F57" s="425" t="s">
        <v>229</v>
      </c>
      <c r="G57" s="455" t="s">
        <v>813</v>
      </c>
      <c r="H57" s="454" t="s">
        <v>814</v>
      </c>
      <c r="I57" s="456"/>
    </row>
    <row r="58" spans="1:9" s="424" customFormat="1" ht="36" customHeight="1">
      <c r="A58" s="453">
        <v>30</v>
      </c>
      <c r="B58" s="422" t="s">
        <v>1479</v>
      </c>
      <c r="C58" s="454" t="s">
        <v>136</v>
      </c>
      <c r="D58" s="455" t="s">
        <v>274</v>
      </c>
      <c r="E58" s="424" t="s">
        <v>275</v>
      </c>
      <c r="F58" s="425" t="s">
        <v>229</v>
      </c>
      <c r="G58" s="455" t="s">
        <v>819</v>
      </c>
      <c r="H58" s="454" t="s">
        <v>820</v>
      </c>
      <c r="I58" s="456"/>
    </row>
    <row r="59" spans="1:9" s="424" customFormat="1" ht="36" customHeight="1" thickBot="1">
      <c r="A59" s="457">
        <v>31</v>
      </c>
      <c r="B59" s="431" t="s">
        <v>1540</v>
      </c>
      <c r="C59" s="458"/>
      <c r="D59" s="459" t="s">
        <v>373</v>
      </c>
      <c r="E59" s="427" t="s">
        <v>374</v>
      </c>
      <c r="F59" s="428" t="s">
        <v>375</v>
      </c>
      <c r="G59" s="459" t="s">
        <v>1543</v>
      </c>
      <c r="H59" s="458" t="s">
        <v>1544</v>
      </c>
      <c r="I59" s="456"/>
    </row>
    <row r="60" spans="1:9" ht="71.25" customHeight="1">
      <c r="A60" s="407"/>
      <c r="B60" s="407"/>
      <c r="C60" s="405"/>
      <c r="D60" s="405"/>
      <c r="E60" s="405"/>
      <c r="F60" s="407"/>
      <c r="G60" s="405"/>
      <c r="H60" s="405"/>
    </row>
    <row r="64106" spans="3:8" s="374" customFormat="1" ht="71.25" customHeight="1">
      <c r="C64106" s="236"/>
      <c r="D64106" s="236"/>
      <c r="E64106" s="236"/>
      <c r="G64106" s="236"/>
      <c r="H64106" s="236"/>
    </row>
  </sheetData>
  <mergeCells count="3">
    <mergeCell ref="A1:H1"/>
    <mergeCell ref="A28:H28"/>
    <mergeCell ref="A3:H3"/>
  </mergeCells>
  <conditionalFormatting sqref="D29:D65536 D2 D4:D27">
    <cfRule type="duplicateValues" dxfId="5" priority="796" stopIfTrue="1"/>
  </conditionalFormatting>
  <conditionalFormatting sqref="D29:E65536 D2:E2 D4:E27">
    <cfRule type="duplicateValues" dxfId="4" priority="801" stopIfTrue="1"/>
  </conditionalFormatting>
  <conditionalFormatting sqref="B29:B65536 B2">
    <cfRule type="duplicateValues" dxfId="3" priority="806" stopIfTrue="1"/>
  </conditionalFormatting>
  <conditionalFormatting sqref="B4:B27">
    <cfRule type="duplicateValues" dxfId="2" priority="1" stopIfTrue="1"/>
  </conditionalFormatting>
  <pageMargins left="0.7" right="0.7" top="0.75" bottom="0.75" header="0.3" footer="0.3"/>
  <pageSetup scale="50" fitToHeight="3" orientation="portrait" r:id="rId1"/>
  <drawing r:id="rId2"/>
</worksheet>
</file>

<file path=xl/worksheets/sheet5.xml><?xml version="1.0" encoding="utf-8"?>
<worksheet xmlns="http://schemas.openxmlformats.org/spreadsheetml/2006/main" xmlns:r="http://schemas.openxmlformats.org/officeDocument/2006/relationships">
  <dimension ref="A1:AD18"/>
  <sheetViews>
    <sheetView tabSelected="1" view="pageBreakPreview" topLeftCell="K1" zoomScale="70" zoomScaleNormal="90" zoomScaleSheetLayoutView="70" workbookViewId="0">
      <selection activeCell="B18" sqref="B18:O18"/>
    </sheetView>
  </sheetViews>
  <sheetFormatPr defaultRowHeight="12.75"/>
  <cols>
    <col min="1" max="1" width="4.140625" style="882" customWidth="1"/>
    <col min="2" max="2" width="11" style="882" customWidth="1"/>
    <col min="3" max="3" width="7.140625" style="882" customWidth="1"/>
    <col min="4" max="4" width="13.42578125" style="882" customWidth="1"/>
    <col min="5" max="5" width="8.42578125" style="882" customWidth="1"/>
    <col min="6" max="6" width="10.28515625" style="882" bestFit="1" customWidth="1"/>
    <col min="7" max="7" width="9.42578125" style="882" customWidth="1"/>
    <col min="8" max="8" width="11.7109375" style="882" customWidth="1"/>
    <col min="9" max="9" width="12" style="882" customWidth="1"/>
    <col min="10" max="10" width="11" style="882" bestFit="1" customWidth="1"/>
    <col min="11" max="11" width="10" style="882" bestFit="1" customWidth="1"/>
    <col min="12" max="12" width="11" style="882" bestFit="1" customWidth="1"/>
    <col min="13" max="13" width="12.42578125" style="882" bestFit="1" customWidth="1"/>
    <col min="14" max="14" width="15.7109375" style="882" bestFit="1" customWidth="1"/>
    <col min="15" max="15" width="13.5703125" style="882" bestFit="1" customWidth="1"/>
    <col min="16" max="16" width="9.7109375" style="882" bestFit="1" customWidth="1"/>
    <col min="17" max="17" width="15" style="882" bestFit="1" customWidth="1"/>
    <col min="18" max="18" width="13.5703125" style="882" bestFit="1" customWidth="1"/>
    <col min="19" max="19" width="10" style="882" customWidth="1"/>
    <col min="20" max="20" width="14" style="882" bestFit="1" customWidth="1"/>
    <col min="21" max="21" width="12.85546875" style="882" bestFit="1" customWidth="1"/>
    <col min="22" max="22" width="8.140625" style="882" customWidth="1"/>
    <col min="23" max="23" width="11.7109375" style="882" customWidth="1"/>
    <col min="24" max="24" width="10.42578125" style="882" customWidth="1"/>
    <col min="25" max="25" width="17.140625" style="882" bestFit="1" customWidth="1"/>
    <col min="26" max="26" width="11.5703125" style="882" bestFit="1" customWidth="1"/>
    <col min="27" max="27" width="14.28515625" style="882" bestFit="1" customWidth="1"/>
    <col min="28" max="28" width="11.140625" style="882" bestFit="1" customWidth="1"/>
    <col min="29" max="29" width="15.42578125" style="882" bestFit="1" customWidth="1"/>
    <col min="30" max="30" width="27.28515625" style="882" bestFit="1" customWidth="1"/>
    <col min="31" max="16384" width="9.140625" style="882"/>
  </cols>
  <sheetData>
    <row r="1" spans="1:30" s="884" customFormat="1" ht="41.25" customHeight="1">
      <c r="A1" s="911" t="s">
        <v>2638</v>
      </c>
      <c r="B1" s="911"/>
      <c r="C1" s="911"/>
      <c r="D1" s="911"/>
      <c r="E1" s="911"/>
      <c r="F1" s="911"/>
      <c r="G1" s="911"/>
      <c r="H1" s="911"/>
      <c r="I1" s="911"/>
      <c r="J1" s="911"/>
      <c r="K1" s="911"/>
      <c r="L1" s="911"/>
      <c r="M1" s="911"/>
      <c r="N1" s="911"/>
      <c r="O1" s="911"/>
      <c r="P1" s="911"/>
      <c r="Q1" s="911"/>
      <c r="R1" s="911"/>
      <c r="S1" s="911"/>
      <c r="T1" s="911"/>
      <c r="U1" s="911"/>
      <c r="V1" s="911"/>
      <c r="W1" s="911"/>
      <c r="X1" s="911"/>
      <c r="Y1" s="911"/>
      <c r="Z1" s="911"/>
      <c r="AA1" s="911"/>
      <c r="AB1" s="911"/>
      <c r="AC1" s="911"/>
      <c r="AD1" s="911"/>
    </row>
    <row r="2" spans="1:30" s="883" customFormat="1" ht="51.75" customHeight="1">
      <c r="A2" s="908" t="s">
        <v>2642</v>
      </c>
      <c r="B2" s="908" t="s">
        <v>2636</v>
      </c>
      <c r="C2" s="908" t="s">
        <v>66</v>
      </c>
      <c r="D2" s="908" t="s">
        <v>2652</v>
      </c>
      <c r="E2" s="908" t="s">
        <v>2655</v>
      </c>
      <c r="F2" s="908" t="s">
        <v>2622</v>
      </c>
      <c r="G2" s="908" t="s">
        <v>2623</v>
      </c>
      <c r="H2" s="908" t="s">
        <v>2624</v>
      </c>
      <c r="I2" s="908" t="s">
        <v>87</v>
      </c>
      <c r="J2" s="913" t="s">
        <v>2658</v>
      </c>
      <c r="K2" s="914"/>
      <c r="L2" s="908" t="s">
        <v>49</v>
      </c>
      <c r="M2" s="908" t="s">
        <v>2625</v>
      </c>
      <c r="N2" s="908"/>
      <c r="O2" s="908"/>
      <c r="P2" s="908"/>
      <c r="Q2" s="909" t="s">
        <v>2637</v>
      </c>
      <c r="R2" s="908" t="s">
        <v>2628</v>
      </c>
      <c r="S2" s="908" t="s">
        <v>2629</v>
      </c>
      <c r="T2" s="908"/>
      <c r="U2" s="908"/>
      <c r="V2" s="908"/>
      <c r="W2" s="908"/>
      <c r="X2" s="908"/>
      <c r="Y2" s="908"/>
      <c r="Z2" s="908"/>
      <c r="AA2" s="908" t="s">
        <v>2635</v>
      </c>
      <c r="AB2" s="908" t="s">
        <v>2641</v>
      </c>
      <c r="AC2" s="908" t="s">
        <v>2654</v>
      </c>
      <c r="AD2" s="908" t="s">
        <v>2644</v>
      </c>
    </row>
    <row r="3" spans="1:30" s="883" customFormat="1" ht="51.75" customHeight="1">
      <c r="A3" s="908"/>
      <c r="B3" s="908"/>
      <c r="C3" s="908"/>
      <c r="D3" s="908"/>
      <c r="E3" s="908"/>
      <c r="F3" s="908"/>
      <c r="G3" s="908"/>
      <c r="H3" s="908"/>
      <c r="I3" s="908"/>
      <c r="J3" s="915" t="s">
        <v>2656</v>
      </c>
      <c r="K3" s="915" t="s">
        <v>2657</v>
      </c>
      <c r="L3" s="908"/>
      <c r="M3" s="908" t="s">
        <v>2626</v>
      </c>
      <c r="N3" s="908" t="s">
        <v>2653</v>
      </c>
      <c r="O3" s="908" t="s">
        <v>2643</v>
      </c>
      <c r="P3" s="908" t="s">
        <v>2627</v>
      </c>
      <c r="Q3" s="909"/>
      <c r="R3" s="908"/>
      <c r="S3" s="908" t="s">
        <v>2630</v>
      </c>
      <c r="T3" s="908" t="s">
        <v>2631</v>
      </c>
      <c r="U3" s="908" t="s">
        <v>2632</v>
      </c>
      <c r="V3" s="908" t="s">
        <v>2633</v>
      </c>
      <c r="W3" s="908" t="s">
        <v>2634</v>
      </c>
      <c r="X3" s="908" t="s">
        <v>2639</v>
      </c>
      <c r="Y3" s="908" t="s">
        <v>2651</v>
      </c>
      <c r="Z3" s="908" t="s">
        <v>2640</v>
      </c>
      <c r="AA3" s="908"/>
      <c r="AB3" s="908"/>
      <c r="AC3" s="908"/>
      <c r="AD3" s="908"/>
    </row>
    <row r="4" spans="1:30" s="883" customFormat="1" ht="51.75" customHeight="1">
      <c r="A4" s="908"/>
      <c r="B4" s="908"/>
      <c r="C4" s="908"/>
      <c r="D4" s="908"/>
      <c r="E4" s="908"/>
      <c r="F4" s="908"/>
      <c r="G4" s="908"/>
      <c r="H4" s="908"/>
      <c r="I4" s="908"/>
      <c r="J4" s="916"/>
      <c r="K4" s="916"/>
      <c r="L4" s="908"/>
      <c r="M4" s="908"/>
      <c r="N4" s="908"/>
      <c r="O4" s="908"/>
      <c r="P4" s="908"/>
      <c r="Q4" s="909"/>
      <c r="R4" s="908"/>
      <c r="S4" s="908"/>
      <c r="T4" s="908"/>
      <c r="U4" s="908"/>
      <c r="V4" s="908"/>
      <c r="W4" s="908"/>
      <c r="X4" s="908"/>
      <c r="Y4" s="908"/>
      <c r="Z4" s="908"/>
      <c r="AA4" s="908"/>
      <c r="AB4" s="908"/>
      <c r="AC4" s="908"/>
      <c r="AD4" s="908"/>
    </row>
    <row r="5" spans="1:30" ht="57.75" customHeight="1">
      <c r="A5" s="881">
        <v>1</v>
      </c>
      <c r="B5" s="881"/>
      <c r="C5" s="881"/>
      <c r="D5" s="881"/>
      <c r="E5" s="881"/>
      <c r="F5" s="881"/>
      <c r="G5" s="881"/>
      <c r="H5" s="881"/>
      <c r="I5" s="881"/>
      <c r="J5" s="881"/>
      <c r="K5" s="881"/>
      <c r="L5" s="881"/>
      <c r="M5" s="881"/>
      <c r="N5" s="881"/>
      <c r="O5" s="881"/>
      <c r="P5" s="881"/>
      <c r="Q5" s="881"/>
      <c r="R5" s="881"/>
      <c r="S5" s="881"/>
      <c r="T5" s="881"/>
      <c r="U5" s="881"/>
      <c r="V5" s="881"/>
      <c r="W5" s="881"/>
      <c r="X5" s="881"/>
      <c r="Y5" s="881"/>
      <c r="Z5" s="881"/>
      <c r="AA5" s="881"/>
      <c r="AB5" s="881"/>
      <c r="AC5" s="881"/>
      <c r="AD5" s="881"/>
    </row>
    <row r="6" spans="1:30" ht="57.75" customHeight="1">
      <c r="A6" s="881">
        <v>2</v>
      </c>
      <c r="B6" s="881"/>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row>
    <row r="7" spans="1:30" ht="57.75" customHeight="1">
      <c r="A7" s="881">
        <v>3</v>
      </c>
      <c r="B7" s="881"/>
      <c r="C7" s="881"/>
      <c r="D7" s="881"/>
      <c r="E7" s="881"/>
      <c r="F7" s="881"/>
      <c r="G7" s="881"/>
      <c r="H7" s="881"/>
      <c r="I7" s="881"/>
      <c r="J7" s="881"/>
      <c r="K7" s="881"/>
      <c r="L7" s="881"/>
      <c r="M7" s="881"/>
      <c r="N7" s="881"/>
      <c r="O7" s="881"/>
      <c r="P7" s="881"/>
      <c r="Q7" s="881"/>
      <c r="R7" s="881"/>
      <c r="S7" s="881"/>
      <c r="T7" s="881"/>
      <c r="U7" s="881"/>
      <c r="V7" s="881"/>
      <c r="W7" s="881"/>
      <c r="X7" s="881"/>
      <c r="Y7" s="881"/>
      <c r="Z7" s="881"/>
      <c r="AA7" s="881"/>
      <c r="AB7" s="881"/>
      <c r="AC7" s="881"/>
      <c r="AD7" s="881"/>
    </row>
    <row r="9" spans="1:30" s="886" customFormat="1" ht="24.75" customHeight="1">
      <c r="A9" s="912" t="s">
        <v>2650</v>
      </c>
      <c r="B9" s="912"/>
      <c r="C9" s="912"/>
      <c r="D9" s="912"/>
      <c r="E9" s="912"/>
      <c r="F9" s="885"/>
      <c r="P9" s="912"/>
      <c r="Q9" s="912"/>
      <c r="R9" s="912"/>
      <c r="S9" s="912"/>
      <c r="T9" s="912"/>
      <c r="U9" s="912"/>
      <c r="V9" s="912"/>
    </row>
    <row r="10" spans="1:30" s="886" customFormat="1" ht="24.75" customHeight="1">
      <c r="B10" s="910" t="s">
        <v>2645</v>
      </c>
      <c r="C10" s="910"/>
      <c r="D10" s="910"/>
      <c r="E10" s="910"/>
      <c r="F10" s="910"/>
      <c r="G10" s="910"/>
      <c r="H10" s="910"/>
      <c r="I10" s="910"/>
      <c r="J10" s="910"/>
      <c r="K10" s="910"/>
      <c r="L10" s="910"/>
      <c r="M10" s="910"/>
      <c r="N10" s="910"/>
      <c r="O10" s="910"/>
      <c r="P10" s="910"/>
      <c r="Q10" s="910"/>
      <c r="R10" s="910"/>
      <c r="S10" s="910"/>
      <c r="T10" s="910"/>
      <c r="U10" s="910"/>
      <c r="V10" s="910"/>
    </row>
    <row r="11" spans="1:30" s="886" customFormat="1" ht="24.75" customHeight="1">
      <c r="B11" s="910" t="s">
        <v>2646</v>
      </c>
      <c r="C11" s="910"/>
      <c r="D11" s="910"/>
      <c r="E11" s="910"/>
      <c r="F11" s="910"/>
      <c r="G11" s="910"/>
      <c r="H11" s="910"/>
      <c r="I11" s="910"/>
      <c r="J11" s="910"/>
      <c r="K11" s="910"/>
      <c r="L11" s="910"/>
      <c r="M11" s="910"/>
      <c r="N11" s="910"/>
      <c r="O11" s="910"/>
      <c r="P11" s="910"/>
      <c r="Q11" s="910"/>
      <c r="R11" s="910"/>
      <c r="S11" s="910"/>
      <c r="T11" s="910"/>
      <c r="U11" s="910"/>
      <c r="V11" s="910"/>
    </row>
    <row r="12" spans="1:30" s="886" customFormat="1" ht="24.75" customHeight="1">
      <c r="B12" s="910" t="s">
        <v>2647</v>
      </c>
      <c r="C12" s="910"/>
      <c r="D12" s="910"/>
      <c r="E12" s="910"/>
      <c r="F12" s="910"/>
      <c r="G12" s="910"/>
      <c r="H12" s="910"/>
      <c r="I12" s="910"/>
      <c r="J12" s="910"/>
      <c r="K12" s="910"/>
      <c r="L12" s="910"/>
      <c r="M12" s="910"/>
      <c r="N12" s="910"/>
      <c r="O12" s="910"/>
      <c r="P12" s="910"/>
      <c r="Q12" s="910"/>
      <c r="R12" s="910"/>
      <c r="S12" s="910"/>
      <c r="T12" s="910"/>
      <c r="U12" s="910"/>
      <c r="V12" s="910"/>
    </row>
    <row r="13" spans="1:30" s="886" customFormat="1" ht="24.75" customHeight="1">
      <c r="B13" s="910" t="s">
        <v>2648</v>
      </c>
      <c r="C13" s="910"/>
      <c r="D13" s="910"/>
      <c r="E13" s="910"/>
      <c r="F13" s="910"/>
      <c r="G13" s="910"/>
      <c r="H13" s="910"/>
      <c r="I13" s="910"/>
      <c r="J13" s="910"/>
      <c r="K13" s="910"/>
      <c r="L13" s="910"/>
      <c r="M13" s="910"/>
      <c r="N13" s="910"/>
      <c r="O13" s="910"/>
      <c r="P13" s="910"/>
      <c r="Q13" s="910"/>
      <c r="R13" s="910"/>
      <c r="S13" s="910"/>
      <c r="T13" s="910"/>
      <c r="U13" s="910"/>
      <c r="V13" s="910"/>
    </row>
    <row r="14" spans="1:30" s="886" customFormat="1" ht="24.75" customHeight="1">
      <c r="B14" s="910" t="s">
        <v>2649</v>
      </c>
      <c r="C14" s="910"/>
      <c r="D14" s="910"/>
      <c r="E14" s="910"/>
      <c r="F14" s="910"/>
      <c r="G14" s="910"/>
      <c r="H14" s="910"/>
      <c r="I14" s="910"/>
      <c r="J14" s="910"/>
      <c r="K14" s="910"/>
      <c r="L14" s="910"/>
      <c r="M14" s="910"/>
      <c r="N14" s="910"/>
      <c r="O14" s="910"/>
      <c r="P14" s="910"/>
      <c r="Q14" s="910"/>
      <c r="R14" s="910"/>
      <c r="S14" s="910"/>
      <c r="T14" s="910"/>
      <c r="U14" s="910"/>
      <c r="V14" s="910"/>
    </row>
    <row r="15" spans="1:30" s="886" customFormat="1" ht="18.75"/>
    <row r="16" spans="1:30" s="886" customFormat="1" ht="21" customHeight="1">
      <c r="A16" s="912"/>
      <c r="B16" s="912"/>
    </row>
    <row r="17" spans="2:15" s="886" customFormat="1" ht="26.25" customHeight="1">
      <c r="B17" s="910"/>
      <c r="C17" s="910"/>
      <c r="D17" s="910"/>
      <c r="E17" s="910"/>
      <c r="F17" s="910"/>
      <c r="G17" s="910"/>
      <c r="H17" s="910"/>
      <c r="I17" s="910"/>
      <c r="J17" s="910"/>
      <c r="K17" s="910"/>
      <c r="L17" s="910"/>
      <c r="M17" s="910"/>
      <c r="N17" s="910"/>
      <c r="O17" s="910"/>
    </row>
    <row r="18" spans="2:15" ht="21" customHeight="1">
      <c r="B18" s="910"/>
      <c r="C18" s="910"/>
      <c r="D18" s="910"/>
      <c r="E18" s="910"/>
      <c r="F18" s="910"/>
      <c r="G18" s="910"/>
      <c r="H18" s="910"/>
      <c r="I18" s="910"/>
      <c r="J18" s="910"/>
      <c r="K18" s="910"/>
      <c r="L18" s="910"/>
      <c r="M18" s="910"/>
      <c r="N18" s="910"/>
      <c r="O18" s="910"/>
    </row>
  </sheetData>
  <mergeCells count="49">
    <mergeCell ref="E2:E4"/>
    <mergeCell ref="J2:K2"/>
    <mergeCell ref="J3:J4"/>
    <mergeCell ref="K3:K4"/>
    <mergeCell ref="AC2:AC4"/>
    <mergeCell ref="U3:U4"/>
    <mergeCell ref="V3:V4"/>
    <mergeCell ref="A1:AD1"/>
    <mergeCell ref="A9:E9"/>
    <mergeCell ref="P9:V9"/>
    <mergeCell ref="F2:F4"/>
    <mergeCell ref="G2:G4"/>
    <mergeCell ref="O3:O4"/>
    <mergeCell ref="P3:P4"/>
    <mergeCell ref="S3:S4"/>
    <mergeCell ref="R2:R4"/>
    <mergeCell ref="I2:I4"/>
    <mergeCell ref="L2:L4"/>
    <mergeCell ref="A2:A4"/>
    <mergeCell ref="B2:B4"/>
    <mergeCell ref="AD2:AD4"/>
    <mergeCell ref="C2:C4"/>
    <mergeCell ref="D2:D4"/>
    <mergeCell ref="B18:O18"/>
    <mergeCell ref="T3:T4"/>
    <mergeCell ref="Y3:Y4"/>
    <mergeCell ref="B10:O10"/>
    <mergeCell ref="P10:V10"/>
    <mergeCell ref="B11:O11"/>
    <mergeCell ref="P11:V11"/>
    <mergeCell ref="B12:O12"/>
    <mergeCell ref="P12:V12"/>
    <mergeCell ref="H2:H4"/>
    <mergeCell ref="B17:O17"/>
    <mergeCell ref="B13:O13"/>
    <mergeCell ref="P13:V13"/>
    <mergeCell ref="B14:O14"/>
    <mergeCell ref="P14:V14"/>
    <mergeCell ref="A16:B16"/>
    <mergeCell ref="AA2:AA4"/>
    <mergeCell ref="AB2:AB4"/>
    <mergeCell ref="M2:P2"/>
    <mergeCell ref="Q2:Q4"/>
    <mergeCell ref="M3:M4"/>
    <mergeCell ref="N3:N4"/>
    <mergeCell ref="Z3:Z4"/>
    <mergeCell ref="W3:W4"/>
    <mergeCell ref="X3:X4"/>
    <mergeCell ref="S2:Z2"/>
  </mergeCells>
  <conditionalFormatting sqref="B19:B1048576 B2:B8">
    <cfRule type="duplicateValues" dxfId="1" priority="3065"/>
  </conditionalFormatting>
  <conditionalFormatting sqref="H19:H1048576 H2:H8">
    <cfRule type="duplicateValues" dxfId="0" priority="1"/>
  </conditionalFormatting>
  <printOptions horizontalCentered="1"/>
  <pageMargins left="0.2" right="0.2" top="0.5" bottom="0.5" header="0.3" footer="0.3"/>
  <pageSetup paperSize="281" scale="53"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Data Sheet SEECS and UG SMME</vt:lpstr>
      <vt:lpstr>Final Sheet </vt:lpstr>
      <vt:lpstr>Annex SMME&amp;SEECS Dec 17</vt:lpstr>
      <vt:lpstr>Annex SMME PG Dec 17 (2)</vt:lpstr>
      <vt:lpstr>BIO DATA SHEET</vt:lpstr>
      <vt:lpstr>'Annex SMME PG Dec 17 (2)'!Print_Area</vt:lpstr>
      <vt:lpstr>'Annex SMME&amp;SEECS Dec 17'!Print_Area</vt:lpstr>
      <vt:lpstr>'BIO DATA SHEET'!Print_Area</vt:lpstr>
      <vt:lpstr>'Data Sheet SEECS and UG SMME'!Print_Area</vt:lpstr>
      <vt:lpstr>'Final Sheet '!Print_Area</vt:lpstr>
      <vt:lpstr>'Annex SMME PG Dec 17 (2)'!Print_Titles</vt:lpstr>
      <vt:lpstr>'Annex SMME&amp;SEECS Dec 17'!Print_Titles</vt:lpstr>
      <vt:lpstr>'BIO DATA SHEET'!Print_Titles</vt:lpstr>
      <vt:lpstr>'Data Sheet SEECS and UG SMME'!Print_Titles</vt:lpstr>
    </vt:vector>
  </TitlesOfParts>
  <Company>HEC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fhaider</dc:creator>
  <cp:lastModifiedBy>Rana</cp:lastModifiedBy>
  <cp:lastPrinted>2018-12-12T07:31:13Z</cp:lastPrinted>
  <dcterms:created xsi:type="dcterms:W3CDTF">2005-10-10T05:05:25Z</dcterms:created>
  <dcterms:modified xsi:type="dcterms:W3CDTF">2019-01-11T10:09:05Z</dcterms:modified>
</cp:coreProperties>
</file>